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80" yWindow="285" windowWidth="19035" windowHeight="11760" activeTab="2"/>
  </bookViews>
  <sheets>
    <sheet name="Data" sheetId="1" r:id="rId1"/>
    <sheet name="Factors" sheetId="3" r:id="rId2"/>
    <sheet name="Results" sheetId="4" r:id="rId3"/>
    <sheet name="Factor Info" sheetId="5" r:id="rId4"/>
  </sheets>
  <definedNames>
    <definedName name="_xlnm.Print_Area" localSheetId="1">Factors!$A$1:$Z$35</definedName>
  </definedNames>
  <calcPr calcId="145621"/>
</workbook>
</file>

<file path=xl/calcChain.xml><?xml version="1.0" encoding="utf-8"?>
<calcChain xmlns="http://schemas.openxmlformats.org/spreadsheetml/2006/main">
  <c r="U39" i="4" l="1"/>
  <c r="U32" i="4"/>
  <c r="U12" i="4"/>
  <c r="U19" i="4"/>
  <c r="M6" i="4"/>
  <c r="O6" i="4" s="1"/>
  <c r="P6" i="4" s="1"/>
  <c r="N6" i="4"/>
  <c r="S6" i="4" s="1"/>
  <c r="T6" i="4" s="1"/>
  <c r="Y5" i="3"/>
  <c r="Z5" i="3"/>
  <c r="Y6" i="3"/>
  <c r="Z6" i="3"/>
  <c r="Y7" i="3"/>
  <c r="Z7" i="3"/>
  <c r="N9" i="4" s="1"/>
  <c r="S9" i="4" s="1"/>
  <c r="T9" i="4" s="1"/>
  <c r="Y8" i="3"/>
  <c r="Z8" i="3"/>
  <c r="N10" i="4" s="1"/>
  <c r="S10" i="4" s="1"/>
  <c r="T10" i="4" s="1"/>
  <c r="Y9" i="3"/>
  <c r="Z9" i="3"/>
  <c r="Y10" i="3"/>
  <c r="Z10" i="3"/>
  <c r="Y11" i="3"/>
  <c r="Z11" i="3"/>
  <c r="N14" i="4" s="1"/>
  <c r="S14" i="4" s="1"/>
  <c r="T14" i="4" s="1"/>
  <c r="Y12" i="3"/>
  <c r="M15" i="4" s="1"/>
  <c r="O15" i="4" s="1"/>
  <c r="P15" i="4" s="1"/>
  <c r="Z12" i="3"/>
  <c r="N15" i="4" s="1"/>
  <c r="S15" i="4" s="1"/>
  <c r="T15" i="4" s="1"/>
  <c r="Y13" i="3"/>
  <c r="Z13" i="3"/>
  <c r="Y14" i="3"/>
  <c r="Z14" i="3"/>
  <c r="Y15" i="3"/>
  <c r="Z15" i="3"/>
  <c r="N18" i="4" s="1"/>
  <c r="S18" i="4" s="1"/>
  <c r="T18" i="4" s="1"/>
  <c r="Z4" i="3"/>
  <c r="Y4" i="3"/>
  <c r="M18" i="4"/>
  <c r="V18" i="4" s="1"/>
  <c r="N17" i="4"/>
  <c r="S17" i="4" s="1"/>
  <c r="T17" i="4" s="1"/>
  <c r="M17" i="4"/>
  <c r="O17" i="4" s="1"/>
  <c r="P17" i="4" s="1"/>
  <c r="N16" i="4"/>
  <c r="W16" i="4" s="1"/>
  <c r="M16" i="4"/>
  <c r="O16" i="4" s="1"/>
  <c r="P16" i="4" s="1"/>
  <c r="M14" i="4"/>
  <c r="V14" i="4" s="1"/>
  <c r="N13" i="4"/>
  <c r="S13" i="4" s="1"/>
  <c r="T13" i="4" s="1"/>
  <c r="M13" i="4"/>
  <c r="Q13" i="4" s="1"/>
  <c r="R13" i="4" s="1"/>
  <c r="N11" i="4"/>
  <c r="S11" i="4" s="1"/>
  <c r="T11" i="4" s="1"/>
  <c r="M11" i="4"/>
  <c r="Q11" i="4" s="1"/>
  <c r="R11" i="4" s="1"/>
  <c r="M10" i="4"/>
  <c r="Q10" i="4" s="1"/>
  <c r="R10" i="4" s="1"/>
  <c r="M9" i="4"/>
  <c r="O9" i="4" s="1"/>
  <c r="P9" i="4" s="1"/>
  <c r="N8" i="4"/>
  <c r="S8" i="4" s="1"/>
  <c r="T8" i="4" s="1"/>
  <c r="M8" i="4"/>
  <c r="O8" i="4" s="1"/>
  <c r="P8" i="4" s="1"/>
  <c r="N7" i="4"/>
  <c r="S7" i="4" s="1"/>
  <c r="T7" i="4" s="1"/>
  <c r="M7" i="4"/>
  <c r="Q7" i="4" s="1"/>
  <c r="R7" i="4" s="1"/>
  <c r="X35" i="3"/>
  <c r="X34" i="3"/>
  <c r="X33" i="3"/>
  <c r="X32" i="3"/>
  <c r="X31" i="3"/>
  <c r="X30" i="3"/>
  <c r="X29" i="3"/>
  <c r="X28" i="3"/>
  <c r="X27" i="3"/>
  <c r="X26" i="3"/>
  <c r="X25" i="3"/>
  <c r="X24" i="3"/>
  <c r="U35" i="3"/>
  <c r="U34" i="3"/>
  <c r="U33" i="3"/>
  <c r="U32" i="3"/>
  <c r="U31" i="3"/>
  <c r="U30" i="3"/>
  <c r="U29" i="3"/>
  <c r="U28" i="3"/>
  <c r="U27" i="3"/>
  <c r="U26" i="3"/>
  <c r="U25" i="3"/>
  <c r="U24" i="3"/>
  <c r="R35" i="3"/>
  <c r="R34" i="3"/>
  <c r="R33" i="3"/>
  <c r="R32" i="3"/>
  <c r="R31" i="3"/>
  <c r="R30" i="3"/>
  <c r="R29" i="3"/>
  <c r="R28" i="3"/>
  <c r="R27" i="3"/>
  <c r="R26" i="3"/>
  <c r="R25" i="3"/>
  <c r="R24" i="3"/>
  <c r="O35" i="3"/>
  <c r="O34" i="3"/>
  <c r="O33" i="3"/>
  <c r="O32" i="3"/>
  <c r="O31" i="3"/>
  <c r="O30" i="3"/>
  <c r="O29" i="3"/>
  <c r="O28" i="3"/>
  <c r="O27" i="3"/>
  <c r="O26" i="3"/>
  <c r="O25" i="3"/>
  <c r="O24" i="3"/>
  <c r="X15" i="3"/>
  <c r="X14" i="3"/>
  <c r="X13" i="3"/>
  <c r="X12" i="3"/>
  <c r="X11" i="3"/>
  <c r="X10" i="3"/>
  <c r="U15" i="3"/>
  <c r="U14" i="3"/>
  <c r="U13" i="3"/>
  <c r="U12" i="3"/>
  <c r="U11" i="3"/>
  <c r="U10" i="3"/>
  <c r="R15" i="3"/>
  <c r="R14" i="3"/>
  <c r="R13" i="3"/>
  <c r="R12" i="3"/>
  <c r="R11" i="3"/>
  <c r="R10" i="3"/>
  <c r="O15" i="3"/>
  <c r="O14" i="3"/>
  <c r="O13" i="3"/>
  <c r="O12" i="3"/>
  <c r="O11" i="3"/>
  <c r="O10" i="3"/>
  <c r="X5" i="3"/>
  <c r="X6" i="3"/>
  <c r="X7" i="3"/>
  <c r="X8" i="3"/>
  <c r="X9" i="3"/>
  <c r="X4" i="3"/>
  <c r="W4" i="3"/>
  <c r="U5" i="3"/>
  <c r="U6" i="3"/>
  <c r="U7" i="3"/>
  <c r="U8" i="3"/>
  <c r="U9" i="3"/>
  <c r="U4" i="3"/>
  <c r="T4" i="3"/>
  <c r="R5" i="3"/>
  <c r="R6" i="3"/>
  <c r="R7" i="3"/>
  <c r="R8" i="3"/>
  <c r="R9" i="3"/>
  <c r="R4" i="3"/>
  <c r="Q4" i="3"/>
  <c r="O5" i="3"/>
  <c r="O6" i="3"/>
  <c r="O7" i="3"/>
  <c r="O8" i="3"/>
  <c r="O9" i="3"/>
  <c r="O4" i="3"/>
  <c r="N4" i="3"/>
  <c r="F35" i="3"/>
  <c r="H35" i="3" s="1"/>
  <c r="F34" i="3"/>
  <c r="H34" i="3" s="1"/>
  <c r="F33" i="3"/>
  <c r="H33" i="3" s="1"/>
  <c r="F32" i="3"/>
  <c r="H32" i="3" s="1"/>
  <c r="F31" i="3"/>
  <c r="H31" i="3" s="1"/>
  <c r="F30" i="3"/>
  <c r="H30" i="3" s="1"/>
  <c r="F29" i="3"/>
  <c r="H29" i="3" s="1"/>
  <c r="F28" i="3"/>
  <c r="H28" i="3" s="1"/>
  <c r="F27" i="3"/>
  <c r="H27" i="3" s="1"/>
  <c r="F26" i="3"/>
  <c r="H26" i="3" s="1"/>
  <c r="F25" i="3"/>
  <c r="H25" i="3" s="1"/>
  <c r="F24" i="3"/>
  <c r="H24" i="3" s="1"/>
  <c r="F15" i="3"/>
  <c r="H15" i="3" s="1"/>
  <c r="F14" i="3"/>
  <c r="H14" i="3" s="1"/>
  <c r="F13" i="3"/>
  <c r="H13" i="3" s="1"/>
  <c r="F12" i="3"/>
  <c r="H12" i="3" s="1"/>
  <c r="F11" i="3"/>
  <c r="H11" i="3" s="1"/>
  <c r="F10" i="3"/>
  <c r="H10" i="3" s="1"/>
  <c r="F5" i="3"/>
  <c r="H5" i="3" s="1"/>
  <c r="F6" i="3"/>
  <c r="H6" i="3" s="1"/>
  <c r="F7" i="3"/>
  <c r="H7" i="3" s="1"/>
  <c r="F8" i="3"/>
  <c r="H8" i="3" s="1"/>
  <c r="F9" i="3"/>
  <c r="H9" i="3" s="1"/>
  <c r="F4" i="3"/>
  <c r="H4" i="3" s="1"/>
  <c r="W35" i="3"/>
  <c r="W34" i="3"/>
  <c r="W33" i="3"/>
  <c r="W32" i="3"/>
  <c r="W31" i="3"/>
  <c r="W30" i="3"/>
  <c r="W29" i="3"/>
  <c r="W28" i="3"/>
  <c r="W27" i="3"/>
  <c r="W26" i="3"/>
  <c r="W25" i="3"/>
  <c r="W24" i="3"/>
  <c r="W15" i="3"/>
  <c r="W14" i="3"/>
  <c r="W13" i="3"/>
  <c r="W12" i="3"/>
  <c r="W11" i="3"/>
  <c r="W10" i="3"/>
  <c r="W5" i="3"/>
  <c r="W6" i="3"/>
  <c r="W7" i="3"/>
  <c r="W8" i="3"/>
  <c r="W9" i="3"/>
  <c r="T35" i="3"/>
  <c r="T34" i="3"/>
  <c r="T33" i="3"/>
  <c r="T32" i="3"/>
  <c r="T31" i="3"/>
  <c r="T30" i="3"/>
  <c r="T29" i="3"/>
  <c r="T28" i="3"/>
  <c r="T27" i="3"/>
  <c r="T26" i="3"/>
  <c r="T25" i="3"/>
  <c r="T24" i="3"/>
  <c r="T15" i="3"/>
  <c r="T14" i="3"/>
  <c r="T13" i="3"/>
  <c r="T12" i="3"/>
  <c r="T11" i="3"/>
  <c r="T10" i="3"/>
  <c r="T5" i="3"/>
  <c r="T6" i="3"/>
  <c r="T7" i="3"/>
  <c r="T8" i="3"/>
  <c r="T9" i="3"/>
  <c r="Q35" i="3"/>
  <c r="Q34" i="3"/>
  <c r="Q33" i="3"/>
  <c r="Q32" i="3"/>
  <c r="Q31" i="3"/>
  <c r="Q30" i="3"/>
  <c r="Q29" i="3"/>
  <c r="Q28" i="3"/>
  <c r="Q27" i="3"/>
  <c r="Q26" i="3"/>
  <c r="Q25" i="3"/>
  <c r="Q24" i="3"/>
  <c r="Q15" i="3"/>
  <c r="Q14" i="3"/>
  <c r="Q13" i="3"/>
  <c r="Q12" i="3"/>
  <c r="Q11" i="3"/>
  <c r="Q10" i="3"/>
  <c r="Q9" i="3"/>
  <c r="Q8" i="3"/>
  <c r="Q7" i="3"/>
  <c r="Q6" i="3"/>
  <c r="Q5" i="3"/>
  <c r="N35" i="3"/>
  <c r="N34" i="3"/>
  <c r="N33" i="3"/>
  <c r="N32" i="3"/>
  <c r="N31" i="3"/>
  <c r="N30" i="3"/>
  <c r="N29" i="3"/>
  <c r="N28" i="3"/>
  <c r="N27" i="3"/>
  <c r="N26" i="3"/>
  <c r="N25" i="3"/>
  <c r="N24" i="3"/>
  <c r="N15" i="3"/>
  <c r="N14" i="3"/>
  <c r="N13" i="3"/>
  <c r="N12" i="3"/>
  <c r="N11" i="3"/>
  <c r="N10" i="3"/>
  <c r="N5" i="3"/>
  <c r="N6" i="3"/>
  <c r="N7" i="3"/>
  <c r="N8" i="3"/>
  <c r="N9" i="3"/>
  <c r="W10" i="4" l="1"/>
  <c r="Q15" i="4"/>
  <c r="R15" i="4" s="1"/>
  <c r="V6" i="4"/>
  <c r="Q14" i="4"/>
  <c r="R14" i="4" s="1"/>
  <c r="V16" i="4"/>
  <c r="V19" i="4" s="1"/>
  <c r="M19" i="4" s="1"/>
  <c r="O19" i="4" s="1"/>
  <c r="P19" i="4" s="1"/>
  <c r="O14" i="4"/>
  <c r="P14" i="4" s="1"/>
  <c r="W6" i="4"/>
  <c r="V8" i="4"/>
  <c r="W8" i="4"/>
  <c r="V10" i="4"/>
  <c r="O11" i="4"/>
  <c r="P11" i="4" s="1"/>
  <c r="Q8" i="4"/>
  <c r="R8" i="4" s="1"/>
  <c r="Q18" i="4"/>
  <c r="R18" i="4" s="1"/>
  <c r="O18" i="4"/>
  <c r="P18" i="4" s="1"/>
  <c r="Q17" i="4"/>
  <c r="R17" i="4" s="1"/>
  <c r="W18" i="4"/>
  <c r="S16" i="4"/>
  <c r="T16" i="4" s="1"/>
  <c r="Q9" i="4"/>
  <c r="R9" i="4" s="1"/>
  <c r="W14" i="4"/>
  <c r="O7" i="4"/>
  <c r="P7" i="4" s="1"/>
  <c r="O13" i="4"/>
  <c r="P13" i="4" s="1"/>
  <c r="Q16" i="4"/>
  <c r="R16" i="4" s="1"/>
  <c r="Q6" i="4"/>
  <c r="R6" i="4" s="1"/>
  <c r="O10" i="4"/>
  <c r="P10" i="4" s="1"/>
  <c r="G4" i="3"/>
  <c r="J35" i="3"/>
  <c r="J34" i="3"/>
  <c r="J33" i="3"/>
  <c r="J32" i="3"/>
  <c r="J31" i="3"/>
  <c r="J30" i="3"/>
  <c r="J29" i="3"/>
  <c r="J28" i="3"/>
  <c r="J27" i="3"/>
  <c r="J26" i="3"/>
  <c r="J25" i="3"/>
  <c r="J24" i="3"/>
  <c r="J15" i="3"/>
  <c r="J14" i="3"/>
  <c r="J13" i="3"/>
  <c r="J12" i="3"/>
  <c r="J11" i="3"/>
  <c r="J10" i="3"/>
  <c r="J5" i="3"/>
  <c r="J6" i="3"/>
  <c r="J7" i="3"/>
  <c r="J8" i="3"/>
  <c r="J9" i="3"/>
  <c r="J4" i="3"/>
  <c r="G35" i="3"/>
  <c r="G34" i="3"/>
  <c r="G33" i="3"/>
  <c r="G32" i="3"/>
  <c r="G31" i="3"/>
  <c r="G30" i="3"/>
  <c r="G29" i="3"/>
  <c r="G28" i="3"/>
  <c r="G27" i="3"/>
  <c r="G26" i="3"/>
  <c r="G25" i="3"/>
  <c r="G24" i="3"/>
  <c r="G11" i="3"/>
  <c r="G12" i="3"/>
  <c r="G13" i="3"/>
  <c r="G14" i="3"/>
  <c r="G7" i="3"/>
  <c r="G10" i="3"/>
  <c r="G15" i="3"/>
  <c r="G5" i="3"/>
  <c r="G6" i="3"/>
  <c r="G8" i="3"/>
  <c r="G9" i="3"/>
  <c r="V12" i="4" l="1"/>
  <c r="M12" i="4" s="1"/>
  <c r="Q12" i="4" s="1"/>
  <c r="R12" i="4" s="1"/>
  <c r="W12" i="4"/>
  <c r="N12" i="4" s="1"/>
  <c r="S12" i="4" s="1"/>
  <c r="T12" i="4" s="1"/>
  <c r="Y28" i="3"/>
  <c r="M30" i="4" s="1"/>
  <c r="W19" i="4"/>
  <c r="N19" i="4" s="1"/>
  <c r="S19" i="4" s="1"/>
  <c r="T19" i="4" s="1"/>
  <c r="Q19" i="4"/>
  <c r="R19" i="4" s="1"/>
  <c r="K6" i="3"/>
  <c r="L6" i="3"/>
  <c r="K24" i="3"/>
  <c r="Y24" i="3" s="1"/>
  <c r="M26" i="4" s="1"/>
  <c r="L24" i="3"/>
  <c r="Z24" i="3" s="1"/>
  <c r="N26" i="4" s="1"/>
  <c r="K32" i="3"/>
  <c r="Y32" i="3" s="1"/>
  <c r="M35" i="4" s="1"/>
  <c r="L32" i="3"/>
  <c r="Z32" i="3" s="1"/>
  <c r="N35" i="4" s="1"/>
  <c r="S35" i="4" s="1"/>
  <c r="T35" i="4" s="1"/>
  <c r="K5" i="3"/>
  <c r="L5" i="3"/>
  <c r="K25" i="3"/>
  <c r="Y25" i="3" s="1"/>
  <c r="M27" i="4" s="1"/>
  <c r="L25" i="3"/>
  <c r="Z25" i="3" s="1"/>
  <c r="N27" i="4" s="1"/>
  <c r="S27" i="4" s="1"/>
  <c r="T27" i="4" s="1"/>
  <c r="K33" i="3"/>
  <c r="Y33" i="3" s="1"/>
  <c r="M36" i="4" s="1"/>
  <c r="L33" i="3"/>
  <c r="Z33" i="3" s="1"/>
  <c r="N36" i="4" s="1"/>
  <c r="K10" i="3"/>
  <c r="L10" i="3"/>
  <c r="K26" i="3"/>
  <c r="Y26" i="3" s="1"/>
  <c r="M28" i="4" s="1"/>
  <c r="L26" i="3"/>
  <c r="Z26" i="3" s="1"/>
  <c r="N28" i="4" s="1"/>
  <c r="K34" i="3"/>
  <c r="Y34" i="3" s="1"/>
  <c r="M37" i="4" s="1"/>
  <c r="L34" i="3"/>
  <c r="Z34" i="3" s="1"/>
  <c r="N37" i="4" s="1"/>
  <c r="S37" i="4" s="1"/>
  <c r="T37" i="4" s="1"/>
  <c r="K11" i="3"/>
  <c r="L11" i="3"/>
  <c r="K27" i="3"/>
  <c r="Y27" i="3" s="1"/>
  <c r="M29" i="4" s="1"/>
  <c r="L27" i="3"/>
  <c r="Z27" i="3" s="1"/>
  <c r="N29" i="4" s="1"/>
  <c r="S29" i="4" s="1"/>
  <c r="T29" i="4" s="1"/>
  <c r="K35" i="3"/>
  <c r="Y35" i="3" s="1"/>
  <c r="M38" i="4" s="1"/>
  <c r="L35" i="3"/>
  <c r="Z35" i="3" s="1"/>
  <c r="N38" i="4" s="1"/>
  <c r="K4" i="3"/>
  <c r="L4" i="3"/>
  <c r="K12" i="3"/>
  <c r="L12" i="3"/>
  <c r="K28" i="3"/>
  <c r="L28" i="3"/>
  <c r="Z28" i="3" s="1"/>
  <c r="N30" i="4" s="1"/>
  <c r="K9" i="3"/>
  <c r="L9" i="3"/>
  <c r="K13" i="3"/>
  <c r="L13" i="3"/>
  <c r="K29" i="3"/>
  <c r="Y29" i="3" s="1"/>
  <c r="M31" i="4" s="1"/>
  <c r="L29" i="3"/>
  <c r="Z29" i="3" s="1"/>
  <c r="N31" i="4" s="1"/>
  <c r="S31" i="4" s="1"/>
  <c r="T31" i="4" s="1"/>
  <c r="K8" i="3"/>
  <c r="L8" i="3"/>
  <c r="K14" i="3"/>
  <c r="L14" i="3"/>
  <c r="K30" i="3"/>
  <c r="Y30" i="3" s="1"/>
  <c r="M33" i="4" s="1"/>
  <c r="L30" i="3"/>
  <c r="Z30" i="3" s="1"/>
  <c r="N33" i="4" s="1"/>
  <c r="S33" i="4" s="1"/>
  <c r="T33" i="4" s="1"/>
  <c r="K7" i="3"/>
  <c r="L7" i="3"/>
  <c r="K15" i="3"/>
  <c r="L15" i="3"/>
  <c r="K31" i="3"/>
  <c r="Y31" i="3" s="1"/>
  <c r="M34" i="4" s="1"/>
  <c r="L31" i="3"/>
  <c r="Z31" i="3" s="1"/>
  <c r="N34" i="4" s="1"/>
  <c r="O12" i="4" l="1"/>
  <c r="P12" i="4" s="1"/>
  <c r="O29" i="4"/>
  <c r="P29" i="4" s="1"/>
  <c r="Q29" i="4"/>
  <c r="R29" i="4" s="1"/>
  <c r="Q35" i="4"/>
  <c r="R35" i="4" s="1"/>
  <c r="O35" i="4"/>
  <c r="P35" i="4" s="1"/>
  <c r="Q36" i="4"/>
  <c r="R36" i="4" s="1"/>
  <c r="O36" i="4"/>
  <c r="P36" i="4" s="1"/>
  <c r="V36" i="4"/>
  <c r="V26" i="4"/>
  <c r="O26" i="4"/>
  <c r="P26" i="4" s="1"/>
  <c r="Q26" i="4"/>
  <c r="R26" i="4" s="1"/>
  <c r="Q33" i="4"/>
  <c r="R33" i="4" s="1"/>
  <c r="O33" i="4"/>
  <c r="P33" i="4" s="1"/>
  <c r="Q27" i="4"/>
  <c r="R27" i="4" s="1"/>
  <c r="O27" i="4"/>
  <c r="P27" i="4" s="1"/>
  <c r="V34" i="4"/>
  <c r="Q34" i="4"/>
  <c r="R34" i="4" s="1"/>
  <c r="O34" i="4"/>
  <c r="P34" i="4" s="1"/>
  <c r="O38" i="4"/>
  <c r="P38" i="4" s="1"/>
  <c r="V38" i="4"/>
  <c r="Q38" i="4"/>
  <c r="R38" i="4" s="1"/>
  <c r="Q28" i="4"/>
  <c r="R28" i="4" s="1"/>
  <c r="O28" i="4"/>
  <c r="P28" i="4" s="1"/>
  <c r="V28" i="4"/>
  <c r="W36" i="4"/>
  <c r="S36" i="4"/>
  <c r="T36" i="4" s="1"/>
  <c r="O30" i="4"/>
  <c r="P30" i="4" s="1"/>
  <c r="V30" i="4"/>
  <c r="Q30" i="4"/>
  <c r="R30" i="4" s="1"/>
  <c r="W26" i="4"/>
  <c r="S26" i="4"/>
  <c r="T26" i="4" s="1"/>
  <c r="W30" i="4"/>
  <c r="S30" i="4"/>
  <c r="T30" i="4" s="1"/>
  <c r="O37" i="4"/>
  <c r="P37" i="4" s="1"/>
  <c r="Q37" i="4"/>
  <c r="R37" i="4" s="1"/>
  <c r="S34" i="4"/>
  <c r="T34" i="4" s="1"/>
  <c r="W34" i="4"/>
  <c r="W38" i="4"/>
  <c r="S38" i="4"/>
  <c r="T38" i="4" s="1"/>
  <c r="W28" i="4"/>
  <c r="S28" i="4"/>
  <c r="T28" i="4" s="1"/>
  <c r="Q31" i="4"/>
  <c r="R31" i="4" s="1"/>
  <c r="O31" i="4"/>
  <c r="P31" i="4" s="1"/>
  <c r="W39" i="4" l="1"/>
  <c r="N39" i="4" s="1"/>
  <c r="S39" i="4" s="1"/>
  <c r="T39" i="4" s="1"/>
  <c r="V32" i="4"/>
  <c r="M32" i="4" s="1"/>
  <c r="V39" i="4"/>
  <c r="M39" i="4" s="1"/>
  <c r="W32" i="4"/>
  <c r="N32" i="4" s="1"/>
  <c r="S32" i="4" s="1"/>
  <c r="T32" i="4" s="1"/>
  <c r="O39" i="4" l="1"/>
  <c r="P39" i="4" s="1"/>
  <c r="Q39" i="4"/>
  <c r="R39" i="4" s="1"/>
  <c r="O32" i="4"/>
  <c r="P32" i="4" s="1"/>
  <c r="Q32" i="4"/>
  <c r="R32" i="4" s="1"/>
</calcChain>
</file>

<file path=xl/sharedStrings.xml><?xml version="1.0" encoding="utf-8"?>
<sst xmlns="http://schemas.openxmlformats.org/spreadsheetml/2006/main" count="612" uniqueCount="91">
  <si>
    <t>Roadway</t>
  </si>
  <si>
    <t>From</t>
  </si>
  <si>
    <t>To</t>
  </si>
  <si>
    <t>% OSP</t>
  </si>
  <si>
    <t>Thru Lanes</t>
  </si>
  <si>
    <t>Speed Limit</t>
  </si>
  <si>
    <t>Width between outside lane stripe and EOP</t>
  </si>
  <si>
    <t>On-Street Parking width</t>
  </si>
  <si>
    <t>Outside Lane Width</t>
  </si>
  <si>
    <t>Sidewalk width</t>
  </si>
  <si>
    <t>Bus Stop Amenities</t>
  </si>
  <si>
    <t>Direction</t>
  </si>
  <si>
    <t>Hollywood Boulevard</t>
  </si>
  <si>
    <t>City Hall Circle</t>
  </si>
  <si>
    <t>24th Avenue</t>
  </si>
  <si>
    <t>Eastbound</t>
  </si>
  <si>
    <t>Westbound</t>
  </si>
  <si>
    <t>Pavement Condition Rating</t>
  </si>
  <si>
    <t>-</t>
  </si>
  <si>
    <t>One with bench, one with shelter/bench</t>
  </si>
  <si>
    <t>None</t>
  </si>
  <si>
    <t>S 22nd Avenue</t>
  </si>
  <si>
    <t>Dixie Highway</t>
  </si>
  <si>
    <t>Bench</t>
  </si>
  <si>
    <t>Shelter</t>
  </si>
  <si>
    <t>Sunset Strip</t>
  </si>
  <si>
    <t>NW 72nd Avenue</t>
  </si>
  <si>
    <t>NW 68th Avenue</t>
  </si>
  <si>
    <t>One with sign only, one with shelter/bench</t>
  </si>
  <si>
    <t>NW 64th Avenue</t>
  </si>
  <si>
    <t>NW 19th Street</t>
  </si>
  <si>
    <t>Pedestrian Connectivity</t>
  </si>
  <si>
    <t>Distance between crossings</t>
  </si>
  <si>
    <t>Score</t>
  </si>
  <si>
    <t>Pedestrian Features</t>
  </si>
  <si>
    <t>Presence and Quality</t>
  </si>
  <si>
    <t>Building Setbacks</t>
  </si>
  <si>
    <t>Spacing Between Buildings</t>
  </si>
  <si>
    <t>Spacing</t>
  </si>
  <si>
    <t>Physical Barriers</t>
  </si>
  <si>
    <t>Barriers between Sidewalk and Building</t>
  </si>
  <si>
    <t>Off-Street Parking</t>
  </si>
  <si>
    <t>Location</t>
  </si>
  <si>
    <t>Moderate</t>
  </si>
  <si>
    <t>High</t>
  </si>
  <si>
    <t>Close</t>
  </si>
  <si>
    <t>Far</t>
  </si>
  <si>
    <t>Mixed</t>
  </si>
  <si>
    <t>Side</t>
  </si>
  <si>
    <t>Rear</t>
  </si>
  <si>
    <t>Over 600'</t>
  </si>
  <si>
    <t>501' to 600'</t>
  </si>
  <si>
    <t>Bike/Ped Factor</t>
  </si>
  <si>
    <t>LOSPLAN RESULTS</t>
  </si>
  <si>
    <t>Bicycle LOS Score</t>
  </si>
  <si>
    <t>Bicycle LOS Grade</t>
  </si>
  <si>
    <t>Bus LOS Score</t>
  </si>
  <si>
    <t>Bus LOS Grade</t>
  </si>
  <si>
    <t>Ped LOS Score</t>
  </si>
  <si>
    <t>Ped LOS Grade</t>
  </si>
  <si>
    <t>D</t>
  </si>
  <si>
    <t>F</t>
  </si>
  <si>
    <t>E</t>
  </si>
  <si>
    <t>Overall</t>
  </si>
  <si>
    <t>B</t>
  </si>
  <si>
    <t>C</t>
  </si>
  <si>
    <t>Average Bike/Ped Factor</t>
  </si>
  <si>
    <t>A</t>
  </si>
  <si>
    <t>EXISTING CONDITIONS ADJUSTMENT FACTORS</t>
  </si>
  <si>
    <t>FUTURE PROPOSED CONDITIONS ADJUSTMENT FACTORS</t>
  </si>
  <si>
    <t>EXISTING CONDITIONS RESULTS</t>
  </si>
  <si>
    <t>FUTURE PROPOSED CONDITIONS RESULTS</t>
  </si>
  <si>
    <t>EXISTING CONDITIONS DATA</t>
  </si>
  <si>
    <t xml:space="preserve">FUTURE PROPOSED CONDITIONS DATA </t>
  </si>
  <si>
    <t>Pavement Condition</t>
  </si>
  <si>
    <t>Desireable</t>
  </si>
  <si>
    <t>Typical</t>
  </si>
  <si>
    <t>Sidewalk Buffer Width</t>
  </si>
  <si>
    <t>Wide</t>
  </si>
  <si>
    <t>ADJUSTMENT FACTORS</t>
  </si>
  <si>
    <t>LOS THRESHOLDS</t>
  </si>
  <si>
    <t>FDOT Generalized Service Volume Auto LOS</t>
  </si>
  <si>
    <t xml:space="preserve">     Notes: (1) ARTPLAN 2012 produces LOS results for the peak direction only.</t>
  </si>
  <si>
    <r>
      <t>Direction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</si>
  <si>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r>
      <t>Auto LOS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</si>
  <si>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t>Average Transit Factor</t>
  </si>
  <si>
    <t>Transit Factor</t>
  </si>
  <si>
    <r>
      <t>FDOT Generalized Service Volume Auto LOS</t>
    </r>
    <r>
      <rPr>
        <b/>
        <vertAlign val="superscript"/>
        <sz val="11"/>
        <color theme="1"/>
        <rFont val="Calibri"/>
        <family val="2"/>
        <scheme val="minor"/>
      </rPr>
      <t>(3)</t>
    </r>
  </si>
  <si>
    <t>FINAL RESULTS - AFTER APPLICATION OF ADJUSTMENT FACTORS</t>
  </si>
  <si>
    <t xml:space="preserve">                     (2) ARTPLAN only considers a segment with a signalized intersection at its terminus; therefore, the Auto LOS results from ARTPLAN do not apply to the context of these corridors.</t>
  </si>
  <si>
    <t xml:space="preserve">                     (3) The future condition results for Sunset Strip were calculated using uninterrupted flow since the traffic signal on the corridor will be replaced by a roundabout.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</si>
</sst>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quotePrefix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0" fillId="0" borderId="13" xfId="0" applyBorder="1" applyAlignment="1">
      <alignment vertical="center" wrapText="1"/>
    </xf>
    <xf numFmtId="9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9" fontId="0" fillId="0" borderId="3" xfId="0" applyNumberForma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/>
    <xf numFmtId="0" fontId="1" fillId="0" borderId="19" xfId="0" applyFont="1" applyBorder="1" applyAlignment="1">
      <alignment horizont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" fillId="0" borderId="0" xfId="0" applyFont="1" applyAlignment="1"/>
    <xf numFmtId="0" fontId="6" fillId="0" borderId="4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3" fillId="0" borderId="31" xfId="0" applyFont="1" applyBorder="1" applyAlignment="1">
      <alignment horizontal="center" wrapText="1"/>
    </xf>
    <xf numFmtId="0" fontId="3" fillId="0" borderId="3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571500</xdr:colOff>
      <xdr:row>19</xdr:row>
      <xdr:rowOff>38100</xdr:rowOff>
    </xdr:from>
    <xdr:to>
      <xdr:col>32</xdr:col>
      <xdr:colOff>571043</xdr:colOff>
      <xdr:row>22</xdr:row>
      <xdr:rowOff>704675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26050" y="4276725"/>
          <a:ext cx="3657143" cy="1400000"/>
        </a:xfrm>
        <a:prstGeom prst="rect">
          <a:avLst/>
        </a:prstGeom>
      </xdr:spPr>
    </xdr:pic>
    <xdr:clientData/>
  </xdr:twoCellAnchor>
  <xdr:twoCellAnchor editAs="oneCell">
    <xdr:from>
      <xdr:col>26</xdr:col>
      <xdr:colOff>552450</xdr:colOff>
      <xdr:row>10</xdr:row>
      <xdr:rowOff>19050</xdr:rowOff>
    </xdr:from>
    <xdr:to>
      <xdr:col>34</xdr:col>
      <xdr:colOff>523269</xdr:colOff>
      <xdr:row>18</xdr:row>
      <xdr:rowOff>114097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1875" y="2286000"/>
          <a:ext cx="4847619" cy="1628572"/>
        </a:xfrm>
        <a:prstGeom prst="rect">
          <a:avLst/>
        </a:prstGeom>
      </xdr:spPr>
    </xdr:pic>
    <xdr:clientData/>
  </xdr:twoCellAnchor>
  <xdr:twoCellAnchor editAs="oneCell">
    <xdr:from>
      <xdr:col>26</xdr:col>
      <xdr:colOff>590549</xdr:colOff>
      <xdr:row>0</xdr:row>
      <xdr:rowOff>85725</xdr:rowOff>
    </xdr:from>
    <xdr:to>
      <xdr:col>34</xdr:col>
      <xdr:colOff>363749</xdr:colOff>
      <xdr:row>2</xdr:row>
      <xdr:rowOff>654718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229974" y="85725"/>
          <a:ext cx="4650000" cy="1007143"/>
        </a:xfrm>
        <a:prstGeom prst="rect">
          <a:avLst/>
        </a:prstGeom>
      </xdr:spPr>
    </xdr:pic>
    <xdr:clientData/>
  </xdr:twoCellAnchor>
  <xdr:twoCellAnchor editAs="oneCell">
    <xdr:from>
      <xdr:col>27</xdr:col>
      <xdr:colOff>1</xdr:colOff>
      <xdr:row>4</xdr:row>
      <xdr:rowOff>152401</xdr:rowOff>
    </xdr:from>
    <xdr:to>
      <xdr:col>34</xdr:col>
      <xdr:colOff>218516</xdr:colOff>
      <xdr:row>8</xdr:row>
      <xdr:rowOff>176115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249026" y="1276351"/>
          <a:ext cx="4485715" cy="785714"/>
        </a:xfrm>
        <a:prstGeom prst="rect">
          <a:avLst/>
        </a:prstGeom>
      </xdr:spPr>
    </xdr:pic>
    <xdr:clientData/>
  </xdr:twoCellAnchor>
  <xdr:twoCellAnchor editAs="oneCell">
    <xdr:from>
      <xdr:col>34</xdr:col>
      <xdr:colOff>228610</xdr:colOff>
      <xdr:row>4</xdr:row>
      <xdr:rowOff>171460</xdr:rowOff>
    </xdr:from>
    <xdr:to>
      <xdr:col>39</xdr:col>
      <xdr:colOff>394896</xdr:colOff>
      <xdr:row>5</xdr:row>
      <xdr:rowOff>123817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2459960" y="1571635"/>
          <a:ext cx="3214286" cy="1428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24</xdr:row>
      <xdr:rowOff>47625</xdr:rowOff>
    </xdr:from>
    <xdr:to>
      <xdr:col>6</xdr:col>
      <xdr:colOff>18593</xdr:colOff>
      <xdr:row>31</xdr:row>
      <xdr:rowOff>114125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4238625"/>
          <a:ext cx="3657143" cy="14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19050</xdr:rowOff>
    </xdr:from>
    <xdr:to>
      <xdr:col>7</xdr:col>
      <xdr:colOff>580419</xdr:colOff>
      <xdr:row>23</xdr:row>
      <xdr:rowOff>123622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495550"/>
          <a:ext cx="4847619" cy="1628572"/>
        </a:xfrm>
        <a:prstGeom prst="rect">
          <a:avLst/>
        </a:prstGeom>
      </xdr:spPr>
    </xdr:pic>
    <xdr:clientData/>
  </xdr:twoCellAnchor>
  <xdr:twoCellAnchor editAs="oneCell">
    <xdr:from>
      <xdr:col>0</xdr:col>
      <xdr:colOff>38099</xdr:colOff>
      <xdr:row>2</xdr:row>
      <xdr:rowOff>0</xdr:rowOff>
    </xdr:from>
    <xdr:to>
      <xdr:col>7</xdr:col>
      <xdr:colOff>420899</xdr:colOff>
      <xdr:row>7</xdr:row>
      <xdr:rowOff>54643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099" y="0"/>
          <a:ext cx="4650000" cy="1007143"/>
        </a:xfrm>
        <a:prstGeom prst="rect">
          <a:avLst/>
        </a:prstGeom>
      </xdr:spPr>
    </xdr:pic>
    <xdr:clientData/>
  </xdr:twoCellAnchor>
  <xdr:twoCellAnchor editAs="oneCell">
    <xdr:from>
      <xdr:col>0</xdr:col>
      <xdr:colOff>57151</xdr:colOff>
      <xdr:row>9</xdr:row>
      <xdr:rowOff>133351</xdr:rowOff>
    </xdr:from>
    <xdr:to>
      <xdr:col>7</xdr:col>
      <xdr:colOff>275666</xdr:colOff>
      <xdr:row>13</xdr:row>
      <xdr:rowOff>157065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151" y="1466851"/>
          <a:ext cx="4485715" cy="785714"/>
        </a:xfrm>
        <a:prstGeom prst="rect">
          <a:avLst/>
        </a:prstGeom>
      </xdr:spPr>
    </xdr:pic>
    <xdr:clientData/>
  </xdr:twoCellAnchor>
  <xdr:twoCellAnchor editAs="oneCell">
    <xdr:from>
      <xdr:col>7</xdr:col>
      <xdr:colOff>285760</xdr:colOff>
      <xdr:row>9</xdr:row>
      <xdr:rowOff>152410</xdr:rowOff>
    </xdr:from>
    <xdr:to>
      <xdr:col>12</xdr:col>
      <xdr:colOff>452046</xdr:colOff>
      <xdr:row>10</xdr:row>
      <xdr:rowOff>104767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552960" y="1485910"/>
          <a:ext cx="3214286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33</xdr:row>
      <xdr:rowOff>19050</xdr:rowOff>
    </xdr:from>
    <xdr:to>
      <xdr:col>11</xdr:col>
      <xdr:colOff>170595</xdr:colOff>
      <xdr:row>65</xdr:row>
      <xdr:rowOff>8765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8575" y="6362700"/>
          <a:ext cx="6847620" cy="6085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zoomScaleNormal="100" workbookViewId="0">
      <selection sqref="A1:N2"/>
    </sheetView>
  </sheetViews>
  <sheetFormatPr defaultRowHeight="15" x14ac:dyDescent="0.25"/>
  <cols>
    <col min="1" max="1" width="11.85546875" style="2" customWidth="1"/>
    <col min="2" max="2" width="10.85546875" style="2" customWidth="1"/>
    <col min="3" max="3" width="11.7109375" style="2" customWidth="1"/>
    <col min="4" max="4" width="16.140625" style="2" customWidth="1"/>
    <col min="5" max="5" width="8.28515625" style="6" customWidth="1"/>
    <col min="6" max="6" width="8.7109375" style="6" customWidth="1"/>
    <col min="7" max="7" width="14.140625" style="6" customWidth="1"/>
    <col min="8" max="8" width="11" style="6" customWidth="1"/>
    <col min="9" max="9" width="9.140625" style="6"/>
    <col min="10" max="10" width="19.42578125" style="6" customWidth="1"/>
    <col min="11" max="11" width="13.7109375" style="6" customWidth="1"/>
    <col min="12" max="12" width="9.140625" style="6"/>
    <col min="13" max="13" width="12" style="6" customWidth="1"/>
    <col min="14" max="14" width="22.85546875" style="2" customWidth="1"/>
    <col min="15" max="16384" width="9.140625" style="2"/>
  </cols>
  <sheetData>
    <row r="1" spans="1:14" ht="18.75" customHeight="1" x14ac:dyDescent="0.25">
      <c r="A1" s="91" t="s">
        <v>72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" customHeight="1" thickBot="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s="5" customFormat="1" ht="45.75" customHeight="1" thickTop="1" thickBot="1" x14ac:dyDescent="0.3">
      <c r="A3" s="38" t="s">
        <v>0</v>
      </c>
      <c r="B3" s="39" t="s">
        <v>1</v>
      </c>
      <c r="C3" s="39" t="s">
        <v>2</v>
      </c>
      <c r="D3" s="39" t="s">
        <v>11</v>
      </c>
      <c r="E3" s="39" t="s">
        <v>4</v>
      </c>
      <c r="F3" s="39" t="s">
        <v>5</v>
      </c>
      <c r="G3" s="39" t="s">
        <v>17</v>
      </c>
      <c r="H3" s="39" t="s">
        <v>8</v>
      </c>
      <c r="I3" s="39" t="s">
        <v>3</v>
      </c>
      <c r="J3" s="39" t="s">
        <v>6</v>
      </c>
      <c r="K3" s="39" t="s">
        <v>7</v>
      </c>
      <c r="L3" s="39" t="s">
        <v>77</v>
      </c>
      <c r="M3" s="39" t="s">
        <v>9</v>
      </c>
      <c r="N3" s="40" t="s">
        <v>10</v>
      </c>
    </row>
    <row r="4" spans="1:14" s="5" customFormat="1" ht="29.25" customHeight="1" thickTop="1" x14ac:dyDescent="0.25">
      <c r="A4" s="93" t="s">
        <v>12</v>
      </c>
      <c r="B4" s="90" t="s">
        <v>13</v>
      </c>
      <c r="C4" s="90" t="s">
        <v>14</v>
      </c>
      <c r="D4" s="18" t="s">
        <v>15</v>
      </c>
      <c r="E4" s="18">
        <v>2</v>
      </c>
      <c r="F4" s="18">
        <v>35</v>
      </c>
      <c r="G4" s="18" t="s">
        <v>76</v>
      </c>
      <c r="H4" s="18">
        <v>11</v>
      </c>
      <c r="I4" s="41">
        <v>0.9</v>
      </c>
      <c r="J4" s="18">
        <v>17</v>
      </c>
      <c r="K4" s="18">
        <v>17</v>
      </c>
      <c r="L4" s="18" t="s">
        <v>76</v>
      </c>
      <c r="M4" s="18">
        <v>8.5</v>
      </c>
      <c r="N4" s="42" t="s">
        <v>20</v>
      </c>
    </row>
    <row r="5" spans="1:14" s="5" customFormat="1" ht="29.25" customHeight="1" x14ac:dyDescent="0.25">
      <c r="A5" s="84"/>
      <c r="B5" s="87"/>
      <c r="C5" s="87"/>
      <c r="D5" s="1" t="s">
        <v>16</v>
      </c>
      <c r="E5" s="1">
        <v>2</v>
      </c>
      <c r="F5" s="1">
        <v>35</v>
      </c>
      <c r="G5" s="1" t="s">
        <v>76</v>
      </c>
      <c r="H5" s="1">
        <v>12</v>
      </c>
      <c r="I5" s="4">
        <v>0.5</v>
      </c>
      <c r="J5" s="1">
        <v>16</v>
      </c>
      <c r="K5" s="1">
        <v>16</v>
      </c>
      <c r="L5" s="3" t="s">
        <v>76</v>
      </c>
      <c r="M5" s="1">
        <v>8.5</v>
      </c>
      <c r="N5" s="33" t="s">
        <v>19</v>
      </c>
    </row>
    <row r="6" spans="1:14" s="5" customFormat="1" ht="29.25" customHeight="1" x14ac:dyDescent="0.25">
      <c r="A6" s="84"/>
      <c r="B6" s="88" t="s">
        <v>14</v>
      </c>
      <c r="C6" s="88" t="s">
        <v>21</v>
      </c>
      <c r="D6" s="1" t="s">
        <v>15</v>
      </c>
      <c r="E6" s="1">
        <v>2</v>
      </c>
      <c r="F6" s="1">
        <v>35</v>
      </c>
      <c r="G6" s="1" t="s">
        <v>76</v>
      </c>
      <c r="H6" s="1">
        <v>12</v>
      </c>
      <c r="I6" s="4">
        <v>0.5</v>
      </c>
      <c r="J6" s="1">
        <v>16</v>
      </c>
      <c r="K6" s="1">
        <v>16</v>
      </c>
      <c r="L6" s="1" t="s">
        <v>76</v>
      </c>
      <c r="M6" s="1">
        <v>8.5</v>
      </c>
      <c r="N6" s="33" t="s">
        <v>20</v>
      </c>
    </row>
    <row r="7" spans="1:14" s="5" customFormat="1" ht="29.25" customHeight="1" x14ac:dyDescent="0.25">
      <c r="A7" s="84"/>
      <c r="B7" s="87"/>
      <c r="C7" s="87"/>
      <c r="D7" s="1" t="s">
        <v>16</v>
      </c>
      <c r="E7" s="1">
        <v>2</v>
      </c>
      <c r="F7" s="1">
        <v>35</v>
      </c>
      <c r="G7" s="1" t="s">
        <v>76</v>
      </c>
      <c r="H7" s="1">
        <v>12</v>
      </c>
      <c r="I7" s="4">
        <v>0.3</v>
      </c>
      <c r="J7" s="1">
        <v>16</v>
      </c>
      <c r="K7" s="1">
        <v>16</v>
      </c>
      <c r="L7" s="1" t="s">
        <v>76</v>
      </c>
      <c r="M7" s="1">
        <v>9</v>
      </c>
      <c r="N7" s="33" t="s">
        <v>20</v>
      </c>
    </row>
    <row r="8" spans="1:14" s="5" customFormat="1" ht="29.25" customHeight="1" x14ac:dyDescent="0.25">
      <c r="A8" s="84"/>
      <c r="B8" s="88" t="s">
        <v>21</v>
      </c>
      <c r="C8" s="88" t="s">
        <v>22</v>
      </c>
      <c r="D8" s="1" t="s">
        <v>15</v>
      </c>
      <c r="E8" s="1">
        <v>2</v>
      </c>
      <c r="F8" s="1">
        <v>35</v>
      </c>
      <c r="G8" s="1" t="s">
        <v>76</v>
      </c>
      <c r="H8" s="1">
        <v>11</v>
      </c>
      <c r="I8" s="4">
        <v>0.8</v>
      </c>
      <c r="J8" s="1">
        <v>17</v>
      </c>
      <c r="K8" s="1">
        <v>17</v>
      </c>
      <c r="L8" s="1" t="s">
        <v>76</v>
      </c>
      <c r="M8" s="1">
        <v>7</v>
      </c>
      <c r="N8" s="33" t="s">
        <v>23</v>
      </c>
    </row>
    <row r="9" spans="1:14" s="5" customFormat="1" ht="29.25" customHeight="1" thickBot="1" x14ac:dyDescent="0.3">
      <c r="A9" s="85"/>
      <c r="B9" s="89"/>
      <c r="C9" s="89"/>
      <c r="D9" s="25" t="s">
        <v>16</v>
      </c>
      <c r="E9" s="25">
        <v>2</v>
      </c>
      <c r="F9" s="25">
        <v>35</v>
      </c>
      <c r="G9" s="25" t="s">
        <v>76</v>
      </c>
      <c r="H9" s="25">
        <v>11</v>
      </c>
      <c r="I9" s="34">
        <v>0.5</v>
      </c>
      <c r="J9" s="25">
        <v>17</v>
      </c>
      <c r="K9" s="25">
        <v>17</v>
      </c>
      <c r="L9" s="25" t="s">
        <v>76</v>
      </c>
      <c r="M9" s="25">
        <v>9</v>
      </c>
      <c r="N9" s="35" t="s">
        <v>24</v>
      </c>
    </row>
    <row r="10" spans="1:14" s="5" customFormat="1" ht="29.25" customHeight="1" thickTop="1" x14ac:dyDescent="0.25">
      <c r="A10" s="84" t="s">
        <v>25</v>
      </c>
      <c r="B10" s="86" t="s">
        <v>26</v>
      </c>
      <c r="C10" s="86" t="s">
        <v>27</v>
      </c>
      <c r="D10" s="8" t="s">
        <v>15</v>
      </c>
      <c r="E10" s="8">
        <v>2</v>
      </c>
      <c r="F10" s="8">
        <v>30</v>
      </c>
      <c r="G10" s="8" t="s">
        <v>76</v>
      </c>
      <c r="H10" s="8">
        <v>10</v>
      </c>
      <c r="I10" s="36" t="s">
        <v>18</v>
      </c>
      <c r="J10" s="8" t="s">
        <v>18</v>
      </c>
      <c r="K10" s="8" t="s">
        <v>18</v>
      </c>
      <c r="L10" s="8" t="s">
        <v>78</v>
      </c>
      <c r="M10" s="8">
        <v>4</v>
      </c>
      <c r="N10" s="37" t="s">
        <v>28</v>
      </c>
    </row>
    <row r="11" spans="1:14" s="5" customFormat="1" ht="29.25" customHeight="1" x14ac:dyDescent="0.25">
      <c r="A11" s="84"/>
      <c r="B11" s="87"/>
      <c r="C11" s="87"/>
      <c r="D11" s="1" t="s">
        <v>16</v>
      </c>
      <c r="E11" s="1">
        <v>2</v>
      </c>
      <c r="F11" s="1">
        <v>30</v>
      </c>
      <c r="G11" s="1" t="s">
        <v>76</v>
      </c>
      <c r="H11" s="1">
        <v>10</v>
      </c>
      <c r="I11" s="4" t="s">
        <v>18</v>
      </c>
      <c r="J11" s="1" t="s">
        <v>18</v>
      </c>
      <c r="K11" s="1" t="s">
        <v>18</v>
      </c>
      <c r="L11" s="3" t="s">
        <v>78</v>
      </c>
      <c r="M11" s="1">
        <v>4</v>
      </c>
      <c r="N11" s="33" t="s">
        <v>28</v>
      </c>
    </row>
    <row r="12" spans="1:14" s="5" customFormat="1" ht="29.25" customHeight="1" x14ac:dyDescent="0.25">
      <c r="A12" s="84"/>
      <c r="B12" s="88" t="s">
        <v>27</v>
      </c>
      <c r="C12" s="88" t="s">
        <v>29</v>
      </c>
      <c r="D12" s="1" t="s">
        <v>15</v>
      </c>
      <c r="E12" s="1">
        <v>2</v>
      </c>
      <c r="F12" s="1">
        <v>30</v>
      </c>
      <c r="G12" s="1" t="s">
        <v>76</v>
      </c>
      <c r="H12" s="1">
        <v>10</v>
      </c>
      <c r="I12" s="4">
        <v>0.3</v>
      </c>
      <c r="J12" s="1"/>
      <c r="K12" s="1">
        <v>19</v>
      </c>
      <c r="L12" s="1" t="s">
        <v>76</v>
      </c>
      <c r="M12" s="1">
        <v>4</v>
      </c>
      <c r="N12" s="33" t="s">
        <v>23</v>
      </c>
    </row>
    <row r="13" spans="1:14" s="5" customFormat="1" ht="29.25" customHeight="1" x14ac:dyDescent="0.25">
      <c r="A13" s="84"/>
      <c r="B13" s="87"/>
      <c r="C13" s="87"/>
      <c r="D13" s="1" t="s">
        <v>16</v>
      </c>
      <c r="E13" s="1">
        <v>2</v>
      </c>
      <c r="F13" s="1">
        <v>30</v>
      </c>
      <c r="G13" s="1" t="s">
        <v>76</v>
      </c>
      <c r="H13" s="1">
        <v>11</v>
      </c>
      <c r="I13" s="4">
        <v>0.5</v>
      </c>
      <c r="J13" s="1">
        <v>14.5</v>
      </c>
      <c r="K13" s="1">
        <v>8</v>
      </c>
      <c r="L13" s="1" t="s">
        <v>76</v>
      </c>
      <c r="M13" s="1">
        <v>8</v>
      </c>
      <c r="N13" s="33" t="s">
        <v>20</v>
      </c>
    </row>
    <row r="14" spans="1:14" s="5" customFormat="1" ht="29.25" customHeight="1" x14ac:dyDescent="0.25">
      <c r="A14" s="84"/>
      <c r="B14" s="88" t="s">
        <v>29</v>
      </c>
      <c r="C14" s="88" t="s">
        <v>30</v>
      </c>
      <c r="D14" s="1" t="s">
        <v>15</v>
      </c>
      <c r="E14" s="1">
        <v>2</v>
      </c>
      <c r="F14" s="1">
        <v>30</v>
      </c>
      <c r="G14" s="1" t="s">
        <v>76</v>
      </c>
      <c r="H14" s="1">
        <v>10</v>
      </c>
      <c r="I14" s="4" t="s">
        <v>18</v>
      </c>
      <c r="J14" s="1" t="s">
        <v>18</v>
      </c>
      <c r="K14" s="1" t="s">
        <v>18</v>
      </c>
      <c r="L14" s="1" t="s">
        <v>78</v>
      </c>
      <c r="M14" s="1">
        <v>4</v>
      </c>
      <c r="N14" s="33" t="s">
        <v>20</v>
      </c>
    </row>
    <row r="15" spans="1:14" s="5" customFormat="1" ht="29.25" customHeight="1" thickBot="1" x14ac:dyDescent="0.3">
      <c r="A15" s="85"/>
      <c r="B15" s="89"/>
      <c r="C15" s="89"/>
      <c r="D15" s="25" t="s">
        <v>16</v>
      </c>
      <c r="E15" s="25">
        <v>2</v>
      </c>
      <c r="F15" s="25">
        <v>30</v>
      </c>
      <c r="G15" s="25" t="s">
        <v>76</v>
      </c>
      <c r="H15" s="25">
        <v>10</v>
      </c>
      <c r="I15" s="34" t="s">
        <v>18</v>
      </c>
      <c r="J15" s="25" t="s">
        <v>18</v>
      </c>
      <c r="K15" s="25" t="s">
        <v>18</v>
      </c>
      <c r="L15" s="25" t="s">
        <v>78</v>
      </c>
      <c r="M15" s="25">
        <v>4</v>
      </c>
      <c r="N15" s="35" t="s">
        <v>20</v>
      </c>
    </row>
    <row r="16" spans="1:14" ht="15.75" thickTop="1" x14ac:dyDescent="0.25"/>
    <row r="20" spans="1:14" ht="12.75" customHeight="1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22.5" customHeight="1" x14ac:dyDescent="0.3">
      <c r="A21" s="91" t="s">
        <v>73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68"/>
    </row>
    <row r="22" spans="1:14" ht="15" customHeight="1" thickBot="1" x14ac:dyDescent="0.35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69"/>
    </row>
    <row r="23" spans="1:14" ht="46.5" thickTop="1" thickBot="1" x14ac:dyDescent="0.3">
      <c r="A23" s="38" t="s">
        <v>0</v>
      </c>
      <c r="B23" s="39" t="s">
        <v>1</v>
      </c>
      <c r="C23" s="39" t="s">
        <v>2</v>
      </c>
      <c r="D23" s="39" t="s">
        <v>11</v>
      </c>
      <c r="E23" s="39" t="s">
        <v>4</v>
      </c>
      <c r="F23" s="39" t="s">
        <v>5</v>
      </c>
      <c r="G23" s="39" t="s">
        <v>74</v>
      </c>
      <c r="H23" s="39" t="s">
        <v>8</v>
      </c>
      <c r="I23" s="39" t="s">
        <v>3</v>
      </c>
      <c r="J23" s="39" t="s">
        <v>6</v>
      </c>
      <c r="K23" s="39" t="s">
        <v>7</v>
      </c>
      <c r="L23" s="39" t="s">
        <v>77</v>
      </c>
      <c r="M23" s="40" t="s">
        <v>9</v>
      </c>
    </row>
    <row r="24" spans="1:14" ht="30" customHeight="1" thickTop="1" x14ac:dyDescent="0.25">
      <c r="A24" s="93" t="s">
        <v>12</v>
      </c>
      <c r="B24" s="90" t="s">
        <v>13</v>
      </c>
      <c r="C24" s="90" t="s">
        <v>14</v>
      </c>
      <c r="D24" s="18" t="s">
        <v>15</v>
      </c>
      <c r="E24" s="18">
        <v>2</v>
      </c>
      <c r="F24" s="18">
        <v>35</v>
      </c>
      <c r="G24" s="18" t="s">
        <v>75</v>
      </c>
      <c r="H24" s="18">
        <v>10</v>
      </c>
      <c r="I24" s="41">
        <v>0.9</v>
      </c>
      <c r="J24" s="18">
        <v>17</v>
      </c>
      <c r="K24" s="18">
        <v>9</v>
      </c>
      <c r="L24" s="18" t="s">
        <v>76</v>
      </c>
      <c r="M24" s="70">
        <v>11</v>
      </c>
    </row>
    <row r="25" spans="1:14" ht="30" customHeight="1" x14ac:dyDescent="0.25">
      <c r="A25" s="84"/>
      <c r="B25" s="87"/>
      <c r="C25" s="87"/>
      <c r="D25" s="1" t="s">
        <v>16</v>
      </c>
      <c r="E25" s="1">
        <v>2</v>
      </c>
      <c r="F25" s="1">
        <v>35</v>
      </c>
      <c r="G25" s="1" t="s">
        <v>75</v>
      </c>
      <c r="H25" s="1">
        <v>10</v>
      </c>
      <c r="I25" s="4">
        <v>0.75</v>
      </c>
      <c r="J25" s="1">
        <v>17</v>
      </c>
      <c r="K25" s="1">
        <v>9</v>
      </c>
      <c r="L25" s="3" t="s">
        <v>76</v>
      </c>
      <c r="M25" s="71">
        <v>11</v>
      </c>
    </row>
    <row r="26" spans="1:14" ht="30" customHeight="1" x14ac:dyDescent="0.25">
      <c r="A26" s="84"/>
      <c r="B26" s="88" t="s">
        <v>14</v>
      </c>
      <c r="C26" s="88" t="s">
        <v>21</v>
      </c>
      <c r="D26" s="1" t="s">
        <v>15</v>
      </c>
      <c r="E26" s="1">
        <v>2</v>
      </c>
      <c r="F26" s="1">
        <v>35</v>
      </c>
      <c r="G26" s="1" t="s">
        <v>75</v>
      </c>
      <c r="H26" s="1">
        <v>10</v>
      </c>
      <c r="I26" s="4">
        <v>0.75</v>
      </c>
      <c r="J26" s="1">
        <v>17</v>
      </c>
      <c r="K26" s="1">
        <v>9</v>
      </c>
      <c r="L26" s="1" t="s">
        <v>76</v>
      </c>
      <c r="M26" s="71">
        <v>11</v>
      </c>
    </row>
    <row r="27" spans="1:14" ht="30" customHeight="1" x14ac:dyDescent="0.25">
      <c r="A27" s="84"/>
      <c r="B27" s="87"/>
      <c r="C27" s="87"/>
      <c r="D27" s="1" t="s">
        <v>16</v>
      </c>
      <c r="E27" s="1">
        <v>2</v>
      </c>
      <c r="F27" s="1">
        <v>35</v>
      </c>
      <c r="G27" s="1" t="s">
        <v>75</v>
      </c>
      <c r="H27" s="1">
        <v>10</v>
      </c>
      <c r="I27" s="4">
        <v>0.5</v>
      </c>
      <c r="J27" s="1">
        <v>17</v>
      </c>
      <c r="K27" s="1">
        <v>9</v>
      </c>
      <c r="L27" s="1" t="s">
        <v>76</v>
      </c>
      <c r="M27" s="71">
        <v>11</v>
      </c>
    </row>
    <row r="28" spans="1:14" ht="30" customHeight="1" x14ac:dyDescent="0.25">
      <c r="A28" s="84"/>
      <c r="B28" s="88" t="s">
        <v>21</v>
      </c>
      <c r="C28" s="88" t="s">
        <v>22</v>
      </c>
      <c r="D28" s="1" t="s">
        <v>15</v>
      </c>
      <c r="E28" s="1">
        <v>2</v>
      </c>
      <c r="F28" s="1">
        <v>35</v>
      </c>
      <c r="G28" s="1" t="s">
        <v>75</v>
      </c>
      <c r="H28" s="1">
        <v>10</v>
      </c>
      <c r="I28" s="4">
        <v>0.9</v>
      </c>
      <c r="J28" s="1">
        <v>17</v>
      </c>
      <c r="K28" s="1">
        <v>9</v>
      </c>
      <c r="L28" s="1" t="s">
        <v>76</v>
      </c>
      <c r="M28" s="71">
        <v>11</v>
      </c>
    </row>
    <row r="29" spans="1:14" ht="30" customHeight="1" thickBot="1" x14ac:dyDescent="0.3">
      <c r="A29" s="85"/>
      <c r="B29" s="89"/>
      <c r="C29" s="89"/>
      <c r="D29" s="25" t="s">
        <v>16</v>
      </c>
      <c r="E29" s="25">
        <v>2</v>
      </c>
      <c r="F29" s="25">
        <v>35</v>
      </c>
      <c r="G29" s="25" t="s">
        <v>75</v>
      </c>
      <c r="H29" s="25">
        <v>10</v>
      </c>
      <c r="I29" s="34">
        <v>0.75</v>
      </c>
      <c r="J29" s="25">
        <v>17</v>
      </c>
      <c r="K29" s="25">
        <v>9</v>
      </c>
      <c r="L29" s="25" t="s">
        <v>76</v>
      </c>
      <c r="M29" s="72">
        <v>11</v>
      </c>
    </row>
    <row r="30" spans="1:14" ht="30" customHeight="1" thickTop="1" x14ac:dyDescent="0.25">
      <c r="A30" s="84" t="s">
        <v>25</v>
      </c>
      <c r="B30" s="86" t="s">
        <v>26</v>
      </c>
      <c r="C30" s="86" t="s">
        <v>27</v>
      </c>
      <c r="D30" s="8" t="s">
        <v>15</v>
      </c>
      <c r="E30" s="8">
        <v>1</v>
      </c>
      <c r="F30" s="8">
        <v>30</v>
      </c>
      <c r="G30" s="8" t="s">
        <v>75</v>
      </c>
      <c r="H30" s="8">
        <v>11</v>
      </c>
      <c r="I30" s="36" t="s">
        <v>18</v>
      </c>
      <c r="J30" s="8">
        <v>7</v>
      </c>
      <c r="K30" s="8" t="s">
        <v>18</v>
      </c>
      <c r="L30" s="66" t="s">
        <v>78</v>
      </c>
      <c r="M30" s="73">
        <v>8</v>
      </c>
    </row>
    <row r="31" spans="1:14" ht="30" customHeight="1" x14ac:dyDescent="0.25">
      <c r="A31" s="84"/>
      <c r="B31" s="87"/>
      <c r="C31" s="87"/>
      <c r="D31" s="1" t="s">
        <v>16</v>
      </c>
      <c r="E31" s="1">
        <v>1</v>
      </c>
      <c r="F31" s="1">
        <v>30</v>
      </c>
      <c r="G31" s="1" t="s">
        <v>75</v>
      </c>
      <c r="H31" s="1">
        <v>11</v>
      </c>
      <c r="I31" s="4" t="s">
        <v>18</v>
      </c>
      <c r="J31" s="1">
        <v>7</v>
      </c>
      <c r="K31" s="1" t="s">
        <v>18</v>
      </c>
      <c r="L31" s="3" t="s">
        <v>78</v>
      </c>
      <c r="M31" s="71">
        <v>8</v>
      </c>
    </row>
    <row r="32" spans="1:14" ht="30" customHeight="1" x14ac:dyDescent="0.25">
      <c r="A32" s="84"/>
      <c r="B32" s="88" t="s">
        <v>27</v>
      </c>
      <c r="C32" s="88" t="s">
        <v>29</v>
      </c>
      <c r="D32" s="1" t="s">
        <v>15</v>
      </c>
      <c r="E32" s="1">
        <v>1</v>
      </c>
      <c r="F32" s="1">
        <v>30</v>
      </c>
      <c r="G32" s="1" t="s">
        <v>75</v>
      </c>
      <c r="H32" s="1">
        <v>11</v>
      </c>
      <c r="I32" s="4">
        <v>0.3</v>
      </c>
      <c r="J32" s="1">
        <v>7</v>
      </c>
      <c r="K32" s="1">
        <v>19</v>
      </c>
      <c r="L32" s="1" t="s">
        <v>76</v>
      </c>
      <c r="M32" s="71">
        <v>8</v>
      </c>
    </row>
    <row r="33" spans="1:13" ht="30" customHeight="1" x14ac:dyDescent="0.25">
      <c r="A33" s="84"/>
      <c r="B33" s="87"/>
      <c r="C33" s="87"/>
      <c r="D33" s="1" t="s">
        <v>16</v>
      </c>
      <c r="E33" s="1">
        <v>1</v>
      </c>
      <c r="F33" s="1">
        <v>30</v>
      </c>
      <c r="G33" s="1" t="s">
        <v>75</v>
      </c>
      <c r="H33" s="1">
        <v>11</v>
      </c>
      <c r="I33" s="4">
        <v>0.5</v>
      </c>
      <c r="J33" s="1">
        <v>21.5</v>
      </c>
      <c r="K33" s="1">
        <v>8</v>
      </c>
      <c r="L33" s="1" t="s">
        <v>76</v>
      </c>
      <c r="M33" s="71">
        <v>8</v>
      </c>
    </row>
    <row r="34" spans="1:13" ht="30" customHeight="1" x14ac:dyDescent="0.25">
      <c r="A34" s="84"/>
      <c r="B34" s="88" t="s">
        <v>29</v>
      </c>
      <c r="C34" s="88" t="s">
        <v>30</v>
      </c>
      <c r="D34" s="1" t="s">
        <v>15</v>
      </c>
      <c r="E34" s="1">
        <v>1</v>
      </c>
      <c r="F34" s="1">
        <v>30</v>
      </c>
      <c r="G34" s="1" t="s">
        <v>75</v>
      </c>
      <c r="H34" s="1">
        <v>11</v>
      </c>
      <c r="I34" s="4" t="s">
        <v>18</v>
      </c>
      <c r="J34" s="1">
        <v>7</v>
      </c>
      <c r="K34" s="1" t="s">
        <v>18</v>
      </c>
      <c r="L34" s="1" t="s">
        <v>78</v>
      </c>
      <c r="M34" s="71">
        <v>8</v>
      </c>
    </row>
    <row r="35" spans="1:13" ht="30" customHeight="1" thickBot="1" x14ac:dyDescent="0.3">
      <c r="A35" s="85"/>
      <c r="B35" s="89"/>
      <c r="C35" s="89"/>
      <c r="D35" s="25" t="s">
        <v>16</v>
      </c>
      <c r="E35" s="25">
        <v>1</v>
      </c>
      <c r="F35" s="25">
        <v>30</v>
      </c>
      <c r="G35" s="25" t="s">
        <v>75</v>
      </c>
      <c r="H35" s="25">
        <v>11</v>
      </c>
      <c r="I35" s="34" t="s">
        <v>18</v>
      </c>
      <c r="J35" s="25">
        <v>7</v>
      </c>
      <c r="K35" s="25" t="s">
        <v>18</v>
      </c>
      <c r="L35" s="25" t="s">
        <v>78</v>
      </c>
      <c r="M35" s="72">
        <v>8</v>
      </c>
    </row>
    <row r="36" spans="1:13" ht="15.75" thickTop="1" x14ac:dyDescent="0.25"/>
  </sheetData>
  <mergeCells count="30">
    <mergeCell ref="A21:M22"/>
    <mergeCell ref="C28:C29"/>
    <mergeCell ref="A24:A29"/>
    <mergeCell ref="B24:B25"/>
    <mergeCell ref="C24:C25"/>
    <mergeCell ref="B26:B27"/>
    <mergeCell ref="C26:C27"/>
    <mergeCell ref="B28:B29"/>
    <mergeCell ref="B4:B5"/>
    <mergeCell ref="C4:C5"/>
    <mergeCell ref="B6:B7"/>
    <mergeCell ref="A1:N2"/>
    <mergeCell ref="C6:C7"/>
    <mergeCell ref="A4:A9"/>
    <mergeCell ref="B8:B9"/>
    <mergeCell ref="C8:C9"/>
    <mergeCell ref="A10:A15"/>
    <mergeCell ref="B10:B11"/>
    <mergeCell ref="C10:C11"/>
    <mergeCell ref="B12:B13"/>
    <mergeCell ref="C12:C13"/>
    <mergeCell ref="B14:B15"/>
    <mergeCell ref="C14:C15"/>
    <mergeCell ref="A30:A35"/>
    <mergeCell ref="B30:B31"/>
    <mergeCell ref="C30:C31"/>
    <mergeCell ref="B32:B33"/>
    <mergeCell ref="C32:C33"/>
    <mergeCell ref="B34:B35"/>
    <mergeCell ref="C34:C35"/>
  </mergeCells>
  <printOptions horizontalCentered="1" verticalCentered="1"/>
  <pageMargins left="0.5" right="0.5" top="0.5" bottom="0.5" header="0.3" footer="0.3"/>
  <pageSetup scale="59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workbookViewId="0">
      <selection sqref="A1:Z1"/>
    </sheetView>
  </sheetViews>
  <sheetFormatPr defaultRowHeight="15" x14ac:dyDescent="0.25"/>
  <cols>
    <col min="1" max="1" width="11.85546875" style="2" customWidth="1"/>
    <col min="2" max="2" width="10.85546875" style="2" customWidth="1"/>
    <col min="3" max="3" width="11.7109375" style="2" customWidth="1"/>
    <col min="4" max="4" width="16.140625" style="2" customWidth="1"/>
    <col min="5" max="5" width="10.7109375" style="9" customWidth="1"/>
    <col min="6" max="6" width="9.140625" style="9" customWidth="1"/>
    <col min="7" max="7" width="9.140625" style="10" customWidth="1"/>
    <col min="8" max="8" width="9.140625" style="9"/>
    <col min="9" max="9" width="10" style="9" customWidth="1"/>
    <col min="10" max="10" width="9.140625" style="9"/>
    <col min="11" max="11" width="9.140625" style="10"/>
    <col min="12" max="13" width="9.140625" style="9"/>
    <col min="14" max="14" width="9.140625" style="10"/>
    <col min="15" max="15" width="9.140625" style="9"/>
    <col min="16" max="16" width="9.140625" style="9" customWidth="1"/>
    <col min="17" max="17" width="9.28515625" style="10" customWidth="1"/>
    <col min="18" max="18" width="9.140625" style="9"/>
    <col min="19" max="19" width="13.42578125" style="9" customWidth="1"/>
    <col min="20" max="20" width="9.140625" style="10" customWidth="1"/>
    <col min="21" max="22" width="9.140625" style="9"/>
    <col min="23" max="23" width="9.140625" style="10"/>
    <col min="24" max="24" width="9.140625" style="9"/>
    <col min="25" max="26" width="10" style="10" customWidth="1"/>
    <col min="27" max="16384" width="9.140625" style="9"/>
  </cols>
  <sheetData>
    <row r="1" spans="1:26" ht="19.5" thickBot="1" x14ac:dyDescent="0.35">
      <c r="A1" s="95" t="s">
        <v>68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6" ht="15" customHeight="1" thickTop="1" x14ac:dyDescent="0.25">
      <c r="A2" s="105" t="s">
        <v>0</v>
      </c>
      <c r="B2" s="107" t="s">
        <v>1</v>
      </c>
      <c r="C2" s="107" t="s">
        <v>2</v>
      </c>
      <c r="D2" s="102" t="s">
        <v>11</v>
      </c>
      <c r="E2" s="101" t="s">
        <v>31</v>
      </c>
      <c r="F2" s="101"/>
      <c r="G2" s="101"/>
      <c r="H2" s="101"/>
      <c r="I2" s="101" t="s">
        <v>34</v>
      </c>
      <c r="J2" s="101"/>
      <c r="K2" s="101"/>
      <c r="L2" s="101"/>
      <c r="M2" s="101" t="s">
        <v>36</v>
      </c>
      <c r="N2" s="101"/>
      <c r="O2" s="101"/>
      <c r="P2" s="101" t="s">
        <v>37</v>
      </c>
      <c r="Q2" s="101"/>
      <c r="R2" s="101"/>
      <c r="S2" s="101" t="s">
        <v>39</v>
      </c>
      <c r="T2" s="101"/>
      <c r="U2" s="101"/>
      <c r="V2" s="101" t="s">
        <v>41</v>
      </c>
      <c r="W2" s="101"/>
      <c r="X2" s="101"/>
      <c r="Y2" s="97" t="s">
        <v>66</v>
      </c>
      <c r="Z2" s="99" t="s">
        <v>85</v>
      </c>
    </row>
    <row r="3" spans="1:26" ht="60" customHeight="1" thickBot="1" x14ac:dyDescent="0.3">
      <c r="A3" s="106"/>
      <c r="B3" s="108"/>
      <c r="C3" s="108"/>
      <c r="D3" s="103"/>
      <c r="E3" s="16" t="s">
        <v>32</v>
      </c>
      <c r="F3" s="13" t="s">
        <v>33</v>
      </c>
      <c r="G3" s="16" t="s">
        <v>52</v>
      </c>
      <c r="H3" s="75" t="s">
        <v>86</v>
      </c>
      <c r="I3" s="16" t="s">
        <v>35</v>
      </c>
      <c r="J3" s="13" t="s">
        <v>33</v>
      </c>
      <c r="K3" s="16" t="s">
        <v>52</v>
      </c>
      <c r="L3" s="75" t="s">
        <v>86</v>
      </c>
      <c r="M3" s="16" t="s">
        <v>36</v>
      </c>
      <c r="N3" s="16" t="s">
        <v>52</v>
      </c>
      <c r="O3" s="16" t="s">
        <v>86</v>
      </c>
      <c r="P3" s="13" t="s">
        <v>38</v>
      </c>
      <c r="Q3" s="16" t="s">
        <v>52</v>
      </c>
      <c r="R3" s="75" t="s">
        <v>86</v>
      </c>
      <c r="S3" s="16" t="s">
        <v>40</v>
      </c>
      <c r="T3" s="16" t="s">
        <v>52</v>
      </c>
      <c r="U3" s="75" t="s">
        <v>86</v>
      </c>
      <c r="V3" s="13" t="s">
        <v>42</v>
      </c>
      <c r="W3" s="16" t="s">
        <v>52</v>
      </c>
      <c r="X3" s="16" t="s">
        <v>86</v>
      </c>
      <c r="Y3" s="98"/>
      <c r="Z3" s="100"/>
    </row>
    <row r="4" spans="1:26" ht="15.75" thickTop="1" x14ac:dyDescent="0.25">
      <c r="A4" s="93" t="s">
        <v>12</v>
      </c>
      <c r="B4" s="90" t="s">
        <v>13</v>
      </c>
      <c r="C4" s="90" t="s">
        <v>14</v>
      </c>
      <c r="D4" s="18" t="s">
        <v>15</v>
      </c>
      <c r="E4" s="19" t="s">
        <v>50</v>
      </c>
      <c r="F4" s="19">
        <f>IF(E4="","NA",IF(E4="300' or less",5,IF(E4="301' to 400'",4,IF(E4="401' to 500'",3,IF(E4="501' to 600'",2,IF(E4="Over 600'",0,"NA"))))))</f>
        <v>0</v>
      </c>
      <c r="G4" s="19">
        <f t="shared" ref="G4:G15" si="0">IF(F4=5,0.8,IF(F4=4,0.8,IF(F4=3,0.95,IF(F4=2,0.95,IF(F4=0,1.2,"NA")))))</f>
        <v>1.2</v>
      </c>
      <c r="H4" s="19">
        <f>IF(F4=5,1.2,IF(F4=4,1.2,IF(F4=3,0.95,IF(F4=2,0.95,IF(F4=0,0.8,"NA")))))</f>
        <v>0.8</v>
      </c>
      <c r="I4" s="19" t="s">
        <v>43</v>
      </c>
      <c r="J4" s="19">
        <f>IF(I4="","NA",IF(I4="High",5,IF(I4="Moderate",3,IF(I4="Low",2,IF(I4="Poor",0,"NA")))))</f>
        <v>3</v>
      </c>
      <c r="K4" s="19">
        <f t="shared" ref="K4:K15" si="1">IF(J4="","NA",IF(J4=5,0.8,IF(J4=3,0.95,IF(J4=2,1.2,IF(J4=0,1.2,"NA")))))</f>
        <v>0.95</v>
      </c>
      <c r="L4" s="19">
        <f>IF(J4="","NA",IF(J4=5,1.2,IF(J4=3,0.95,IF(J4=2,0.8,IF(J4=0,0.8,"NA")))))</f>
        <v>0.95</v>
      </c>
      <c r="M4" s="19" t="s">
        <v>45</v>
      </c>
      <c r="N4" s="19">
        <f t="shared" ref="N4:N15" si="2">IF(M4="","NA",IF(M4="Close",0.8,IF(M4="Mixed",0.95,IF(M4="Far",1.2,"NA"))))</f>
        <v>0.8</v>
      </c>
      <c r="O4" s="19">
        <f>IF(M4="","NA",IF(M4="Close",1.2,IF(M4="Mixed",0.95,IF(M4="Far",0.8,"NA"))))</f>
        <v>1.2</v>
      </c>
      <c r="P4" s="19" t="s">
        <v>45</v>
      </c>
      <c r="Q4" s="19">
        <f t="shared" ref="Q4:Q15" si="3">IF(P4="","NA",IF(P4="Close",0.8,IF(P4="Mixed",0.95,IF(P4="Far",1.2,"NA"))))</f>
        <v>0.8</v>
      </c>
      <c r="R4" s="19">
        <f>IF(P4="","NA",IF(P4="Close",1.2,IF(P4="Mixed",0.95,IF(P4="Far",0.8,"NA"))))</f>
        <v>1.2</v>
      </c>
      <c r="S4" s="19" t="s">
        <v>20</v>
      </c>
      <c r="T4" s="19">
        <f t="shared" ref="T4:T15" si="4">IF(S4="","NA",IF(S4="None",0.8,IF(S4="Some",0.95,IF(S4="Many",1.2,"NA"))))</f>
        <v>0.8</v>
      </c>
      <c r="U4" s="19">
        <f>IF(S4="","NA",IF(S4="None",1.2,IF(S4="Some",0.95,IF(S4="Many",0.8,"NA"))))</f>
        <v>1.2</v>
      </c>
      <c r="V4" s="19" t="s">
        <v>49</v>
      </c>
      <c r="W4" s="19">
        <f t="shared" ref="W4:W15" si="5">IF(V4="","NA",IF(V4="Rear",0.8,IF(V4="Side",0.95,IF(V4="Front",1.2,"NA"))))</f>
        <v>0.8</v>
      </c>
      <c r="X4" s="19">
        <f>IF(V4="","NA",IF(V4="Rear",1.2,IF(V4="Side",0.95,IF(V4="Front",0.8,"NA"))))</f>
        <v>1.2</v>
      </c>
      <c r="Y4" s="27">
        <f>AVERAGE(G4,K4,N4,Q4,T4,W4)</f>
        <v>0.89166666666666661</v>
      </c>
      <c r="Z4" s="28">
        <f>AVERAGE(H4,L4,O4,R4,U4,X4)</f>
        <v>1.0916666666666668</v>
      </c>
    </row>
    <row r="5" spans="1:26" x14ac:dyDescent="0.25">
      <c r="A5" s="84"/>
      <c r="B5" s="87"/>
      <c r="C5" s="87"/>
      <c r="D5" s="1" t="s">
        <v>16</v>
      </c>
      <c r="E5" s="11" t="s">
        <v>50</v>
      </c>
      <c r="F5" s="11">
        <f t="shared" ref="F5:F9" si="6">IF(E5="","NA",IF(E5="300' or less",5,IF(E5="301' to 400'",4,IF(E5="401' to 500'",3,IF(E5="501' to 600'",2,IF(E5="Over 600'",0,"NA"))))))</f>
        <v>0</v>
      </c>
      <c r="G5" s="11">
        <f t="shared" si="0"/>
        <v>1.2</v>
      </c>
      <c r="H5" s="11">
        <f t="shared" ref="H5:H9" si="7">IF(F5=5,1.2,IF(F5=4,1.2,IF(F5=3,0.95,IF(F5=2,0.95,IF(F5=0,0.8,"NA")))))</f>
        <v>0.8</v>
      </c>
      <c r="I5" s="11" t="s">
        <v>43</v>
      </c>
      <c r="J5" s="11">
        <f t="shared" ref="J5:J9" si="8">IF(I5="","NA",IF(I5="High",5,IF(I5="Moderate",3,IF(I5="Low",2,IF(I5="Poor",0,"NA")))))</f>
        <v>3</v>
      </c>
      <c r="K5" s="11">
        <f t="shared" si="1"/>
        <v>0.95</v>
      </c>
      <c r="L5" s="11">
        <f t="shared" ref="L5:L9" si="9">IF(J5="","NA",IF(J5=5,1.2,IF(J5=3,0.95,IF(J5=2,0.8,IF(J5=0,0.8,"NA")))))</f>
        <v>0.95</v>
      </c>
      <c r="M5" s="11" t="s">
        <v>45</v>
      </c>
      <c r="N5" s="11">
        <f t="shared" si="2"/>
        <v>0.8</v>
      </c>
      <c r="O5" s="11">
        <f t="shared" ref="O5:O9" si="10">IF(M5="","NA",IF(M5="Close",1.2,IF(M5="Mixed",0.95,IF(M5="Far",0.8,"NA"))))</f>
        <v>1.2</v>
      </c>
      <c r="P5" s="11" t="s">
        <v>45</v>
      </c>
      <c r="Q5" s="11">
        <f t="shared" si="3"/>
        <v>0.8</v>
      </c>
      <c r="R5" s="11">
        <f t="shared" ref="R5:R9" si="11">IF(P5="","NA",IF(P5="Close",1.2,IF(P5="Mixed",0.95,IF(P5="Far",0.8,"NA"))))</f>
        <v>1.2</v>
      </c>
      <c r="S5" s="11" t="s">
        <v>20</v>
      </c>
      <c r="T5" s="11">
        <f t="shared" si="4"/>
        <v>0.8</v>
      </c>
      <c r="U5" s="11">
        <f t="shared" ref="U5:U9" si="12">IF(S5="","NA",IF(S5="None",1.2,IF(S5="Some",0.95,IF(S5="Many",0.8,"NA"))))</f>
        <v>1.2</v>
      </c>
      <c r="V5" s="11" t="s">
        <v>49</v>
      </c>
      <c r="W5" s="11">
        <f t="shared" si="5"/>
        <v>0.8</v>
      </c>
      <c r="X5" s="11">
        <f t="shared" ref="X5:X9" si="13">IF(V5="","NA",IF(V5="Rear",1.2,IF(V5="Side",0.95,IF(V5="Front",0.8,"NA"))))</f>
        <v>1.2</v>
      </c>
      <c r="Y5" s="12">
        <f t="shared" ref="Y5:Y15" si="14">AVERAGE(G5,K5,N5,Q5,T5,W5)</f>
        <v>0.89166666666666661</v>
      </c>
      <c r="Z5" s="29">
        <f t="shared" ref="Z5:Z15" si="15">AVERAGE(H5,L5,O5,R5,U5,X5)</f>
        <v>1.0916666666666668</v>
      </c>
    </row>
    <row r="6" spans="1:26" x14ac:dyDescent="0.25">
      <c r="A6" s="84"/>
      <c r="B6" s="88" t="s">
        <v>14</v>
      </c>
      <c r="C6" s="88" t="s">
        <v>21</v>
      </c>
      <c r="D6" s="1" t="s">
        <v>15</v>
      </c>
      <c r="E6" s="11" t="s">
        <v>50</v>
      </c>
      <c r="F6" s="11">
        <f t="shared" si="6"/>
        <v>0</v>
      </c>
      <c r="G6" s="11">
        <f t="shared" si="0"/>
        <v>1.2</v>
      </c>
      <c r="H6" s="11">
        <f t="shared" si="7"/>
        <v>0.8</v>
      </c>
      <c r="I6" s="11" t="s">
        <v>43</v>
      </c>
      <c r="J6" s="11">
        <f t="shared" si="8"/>
        <v>3</v>
      </c>
      <c r="K6" s="11">
        <f t="shared" si="1"/>
        <v>0.95</v>
      </c>
      <c r="L6" s="11">
        <f t="shared" si="9"/>
        <v>0.95</v>
      </c>
      <c r="M6" s="11" t="s">
        <v>45</v>
      </c>
      <c r="N6" s="11">
        <f t="shared" si="2"/>
        <v>0.8</v>
      </c>
      <c r="O6" s="11">
        <f t="shared" si="10"/>
        <v>1.2</v>
      </c>
      <c r="P6" s="11" t="s">
        <v>45</v>
      </c>
      <c r="Q6" s="11">
        <f t="shared" si="3"/>
        <v>0.8</v>
      </c>
      <c r="R6" s="11">
        <f t="shared" si="11"/>
        <v>1.2</v>
      </c>
      <c r="S6" s="11" t="s">
        <v>20</v>
      </c>
      <c r="T6" s="11">
        <f t="shared" si="4"/>
        <v>0.8</v>
      </c>
      <c r="U6" s="11">
        <f t="shared" si="12"/>
        <v>1.2</v>
      </c>
      <c r="V6" s="11" t="s">
        <v>49</v>
      </c>
      <c r="W6" s="11">
        <f t="shared" si="5"/>
        <v>0.8</v>
      </c>
      <c r="X6" s="11">
        <f t="shared" si="13"/>
        <v>1.2</v>
      </c>
      <c r="Y6" s="12">
        <f t="shared" si="14"/>
        <v>0.89166666666666661</v>
      </c>
      <c r="Z6" s="29">
        <f t="shared" si="15"/>
        <v>1.0916666666666668</v>
      </c>
    </row>
    <row r="7" spans="1:26" x14ac:dyDescent="0.25">
      <c r="A7" s="84"/>
      <c r="B7" s="87"/>
      <c r="C7" s="87"/>
      <c r="D7" s="1" t="s">
        <v>16</v>
      </c>
      <c r="E7" s="11" t="s">
        <v>50</v>
      </c>
      <c r="F7" s="11">
        <f t="shared" si="6"/>
        <v>0</v>
      </c>
      <c r="G7" s="11">
        <f t="shared" si="0"/>
        <v>1.2</v>
      </c>
      <c r="H7" s="11">
        <f t="shared" si="7"/>
        <v>0.8</v>
      </c>
      <c r="I7" s="11" t="s">
        <v>43</v>
      </c>
      <c r="J7" s="11">
        <f t="shared" si="8"/>
        <v>3</v>
      </c>
      <c r="K7" s="11">
        <f t="shared" si="1"/>
        <v>0.95</v>
      </c>
      <c r="L7" s="11">
        <f t="shared" si="9"/>
        <v>0.95</v>
      </c>
      <c r="M7" s="11" t="s">
        <v>45</v>
      </c>
      <c r="N7" s="11">
        <f t="shared" si="2"/>
        <v>0.8</v>
      </c>
      <c r="O7" s="11">
        <f t="shared" si="10"/>
        <v>1.2</v>
      </c>
      <c r="P7" s="11" t="s">
        <v>45</v>
      </c>
      <c r="Q7" s="11">
        <f t="shared" si="3"/>
        <v>0.8</v>
      </c>
      <c r="R7" s="11">
        <f t="shared" si="11"/>
        <v>1.2</v>
      </c>
      <c r="S7" s="11" t="s">
        <v>20</v>
      </c>
      <c r="T7" s="11">
        <f t="shared" si="4"/>
        <v>0.8</v>
      </c>
      <c r="U7" s="11">
        <f t="shared" si="12"/>
        <v>1.2</v>
      </c>
      <c r="V7" s="11" t="s">
        <v>49</v>
      </c>
      <c r="W7" s="11">
        <f t="shared" si="5"/>
        <v>0.8</v>
      </c>
      <c r="X7" s="11">
        <f t="shared" si="13"/>
        <v>1.2</v>
      </c>
      <c r="Y7" s="12">
        <f t="shared" si="14"/>
        <v>0.89166666666666661</v>
      </c>
      <c r="Z7" s="29">
        <f t="shared" si="15"/>
        <v>1.0916666666666668</v>
      </c>
    </row>
    <row r="8" spans="1:26" x14ac:dyDescent="0.25">
      <c r="A8" s="84"/>
      <c r="B8" s="88" t="s">
        <v>21</v>
      </c>
      <c r="C8" s="88" t="s">
        <v>22</v>
      </c>
      <c r="D8" s="1" t="s">
        <v>15</v>
      </c>
      <c r="E8" s="11" t="s">
        <v>50</v>
      </c>
      <c r="F8" s="11">
        <f t="shared" si="6"/>
        <v>0</v>
      </c>
      <c r="G8" s="11">
        <f t="shared" si="0"/>
        <v>1.2</v>
      </c>
      <c r="H8" s="11">
        <f t="shared" si="7"/>
        <v>0.8</v>
      </c>
      <c r="I8" s="11" t="s">
        <v>43</v>
      </c>
      <c r="J8" s="11">
        <f t="shared" si="8"/>
        <v>3</v>
      </c>
      <c r="K8" s="11">
        <f t="shared" si="1"/>
        <v>0.95</v>
      </c>
      <c r="L8" s="11">
        <f t="shared" si="9"/>
        <v>0.95</v>
      </c>
      <c r="M8" s="11" t="s">
        <v>45</v>
      </c>
      <c r="N8" s="11">
        <f t="shared" si="2"/>
        <v>0.8</v>
      </c>
      <c r="O8" s="11">
        <f t="shared" si="10"/>
        <v>1.2</v>
      </c>
      <c r="P8" s="11" t="s">
        <v>45</v>
      </c>
      <c r="Q8" s="11">
        <f t="shared" si="3"/>
        <v>0.8</v>
      </c>
      <c r="R8" s="11">
        <f t="shared" si="11"/>
        <v>1.2</v>
      </c>
      <c r="S8" s="11" t="s">
        <v>20</v>
      </c>
      <c r="T8" s="11">
        <f t="shared" si="4"/>
        <v>0.8</v>
      </c>
      <c r="U8" s="11">
        <f t="shared" si="12"/>
        <v>1.2</v>
      </c>
      <c r="V8" s="11" t="s">
        <v>49</v>
      </c>
      <c r="W8" s="11">
        <f t="shared" si="5"/>
        <v>0.8</v>
      </c>
      <c r="X8" s="11">
        <f t="shared" si="13"/>
        <v>1.2</v>
      </c>
      <c r="Y8" s="12">
        <f t="shared" si="14"/>
        <v>0.89166666666666661</v>
      </c>
      <c r="Z8" s="29">
        <f t="shared" si="15"/>
        <v>1.0916666666666668</v>
      </c>
    </row>
    <row r="9" spans="1:26" ht="15.75" thickBot="1" x14ac:dyDescent="0.3">
      <c r="A9" s="85"/>
      <c r="B9" s="89"/>
      <c r="C9" s="89"/>
      <c r="D9" s="25" t="s">
        <v>16</v>
      </c>
      <c r="E9" s="26" t="s">
        <v>50</v>
      </c>
      <c r="F9" s="26">
        <f t="shared" si="6"/>
        <v>0</v>
      </c>
      <c r="G9" s="26">
        <f t="shared" si="0"/>
        <v>1.2</v>
      </c>
      <c r="H9" s="26">
        <f t="shared" si="7"/>
        <v>0.8</v>
      </c>
      <c r="I9" s="26" t="s">
        <v>43</v>
      </c>
      <c r="J9" s="26">
        <f t="shared" si="8"/>
        <v>3</v>
      </c>
      <c r="K9" s="26">
        <f t="shared" si="1"/>
        <v>0.95</v>
      </c>
      <c r="L9" s="26">
        <f t="shared" si="9"/>
        <v>0.95</v>
      </c>
      <c r="M9" s="26" t="s">
        <v>45</v>
      </c>
      <c r="N9" s="26">
        <f t="shared" si="2"/>
        <v>0.8</v>
      </c>
      <c r="O9" s="26">
        <f t="shared" si="10"/>
        <v>1.2</v>
      </c>
      <c r="P9" s="26" t="s">
        <v>45</v>
      </c>
      <c r="Q9" s="26">
        <f t="shared" si="3"/>
        <v>0.8</v>
      </c>
      <c r="R9" s="26">
        <f t="shared" si="11"/>
        <v>1.2</v>
      </c>
      <c r="S9" s="26" t="s">
        <v>20</v>
      </c>
      <c r="T9" s="26">
        <f t="shared" si="4"/>
        <v>0.8</v>
      </c>
      <c r="U9" s="26">
        <f t="shared" si="12"/>
        <v>1.2</v>
      </c>
      <c r="V9" s="26" t="s">
        <v>49</v>
      </c>
      <c r="W9" s="26">
        <f t="shared" si="5"/>
        <v>0.8</v>
      </c>
      <c r="X9" s="26">
        <f t="shared" si="13"/>
        <v>1.2</v>
      </c>
      <c r="Y9" s="14">
        <f t="shared" si="14"/>
        <v>0.89166666666666661</v>
      </c>
      <c r="Z9" s="30">
        <f t="shared" si="15"/>
        <v>1.0916666666666668</v>
      </c>
    </row>
    <row r="10" spans="1:26" ht="15.75" thickTop="1" x14ac:dyDescent="0.25">
      <c r="A10" s="84" t="s">
        <v>25</v>
      </c>
      <c r="B10" s="86" t="s">
        <v>26</v>
      </c>
      <c r="C10" s="86" t="s">
        <v>27</v>
      </c>
      <c r="D10" s="8" t="s">
        <v>15</v>
      </c>
      <c r="E10" s="15" t="s">
        <v>50</v>
      </c>
      <c r="F10" s="15">
        <f>IF(E10="","NA",IF(E10="300' or less",5,IF(E10="301' to 400'",4,IF(E10="401' to 500'",3,IF(E10="501' to 600'",2,IF(E10="Over 600'",0,"NA"))))))</f>
        <v>0</v>
      </c>
      <c r="G10" s="15">
        <f t="shared" si="0"/>
        <v>1.2</v>
      </c>
      <c r="H10" s="15">
        <f>IF(F10=5,1.2,IF(F10=4,1.2,IF(F10=3,0.95,IF(F10=2,0.95,IF(F10=0,0.8,"NA")))))</f>
        <v>0.8</v>
      </c>
      <c r="I10" s="15" t="s">
        <v>43</v>
      </c>
      <c r="J10" s="15">
        <f>IF(I10="","NA",IF(I10="High",5,IF(I10="Moderate",3,IF(I10="Low",2,IF(I10="Poor",0,"NA")))))</f>
        <v>3</v>
      </c>
      <c r="K10" s="15">
        <f t="shared" si="1"/>
        <v>0.95</v>
      </c>
      <c r="L10" s="15">
        <f>IF(J10="","NA",IF(J10=5,1.2,IF(J10=3,0.95,IF(J10=2,0.8,IF(J10=0,0.8,"NA")))))</f>
        <v>0.95</v>
      </c>
      <c r="M10" s="15" t="s">
        <v>46</v>
      </c>
      <c r="N10" s="15">
        <f t="shared" si="2"/>
        <v>1.2</v>
      </c>
      <c r="O10" s="15">
        <f>IF(M10="","NA",IF(M10="Close",1.2,IF(M10="Mixed",0.95,IF(M10="Far",0.8,"NA"))))</f>
        <v>0.8</v>
      </c>
      <c r="P10" s="15" t="s">
        <v>47</v>
      </c>
      <c r="Q10" s="15">
        <f t="shared" si="3"/>
        <v>0.95</v>
      </c>
      <c r="R10" s="15">
        <f>IF(P10="","NA",IF(P10="Close",1.2,IF(P10="Mixed",0.95,IF(P10="Far",0.8,"NA"))))</f>
        <v>0.95</v>
      </c>
      <c r="S10" s="15" t="s">
        <v>20</v>
      </c>
      <c r="T10" s="15">
        <f t="shared" si="4"/>
        <v>0.8</v>
      </c>
      <c r="U10" s="15">
        <f>IF(S10="","NA",IF(S10="None",1.2,IF(S10="Some",0.95,IF(S10="Many",0.8,"NA"))))</f>
        <v>1.2</v>
      </c>
      <c r="V10" s="15" t="s">
        <v>48</v>
      </c>
      <c r="W10" s="15">
        <f t="shared" si="5"/>
        <v>0.95</v>
      </c>
      <c r="X10" s="15">
        <f>IF(V10="","NA",IF(V10="Rear",1.2,IF(V10="Side",0.95,IF(V10="Front",0.8,"NA"))))</f>
        <v>0.95</v>
      </c>
      <c r="Y10" s="31">
        <f t="shared" si="14"/>
        <v>1.0083333333333333</v>
      </c>
      <c r="Z10" s="32">
        <f t="shared" si="15"/>
        <v>0.94166666666666676</v>
      </c>
    </row>
    <row r="11" spans="1:26" x14ac:dyDescent="0.25">
      <c r="A11" s="84"/>
      <c r="B11" s="87"/>
      <c r="C11" s="87"/>
      <c r="D11" s="1" t="s">
        <v>16</v>
      </c>
      <c r="E11" s="11" t="s">
        <v>50</v>
      </c>
      <c r="F11" s="11">
        <f t="shared" ref="F11:F15" si="16">IF(E11="","NA",IF(E11="300' or less",5,IF(E11="301' to 400'",4,IF(E11="401' to 500'",3,IF(E11="501' to 600'",2,IF(E11="Over 600'",0,"NA"))))))</f>
        <v>0</v>
      </c>
      <c r="G11" s="11">
        <f t="shared" si="0"/>
        <v>1.2</v>
      </c>
      <c r="H11" s="11">
        <f t="shared" ref="H11:H15" si="17">IF(F11=5,1.2,IF(F11=4,1.2,IF(F11=3,0.95,IF(F11=2,0.95,IF(F11=0,0.8,"NA")))))</f>
        <v>0.8</v>
      </c>
      <c r="I11" s="11" t="s">
        <v>43</v>
      </c>
      <c r="J11" s="11">
        <f t="shared" ref="J11:J15" si="18">IF(I11="","NA",IF(I11="High",5,IF(I11="Moderate",3,IF(I11="Low",2,IF(I11="Poor",0,"NA")))))</f>
        <v>3</v>
      </c>
      <c r="K11" s="11">
        <f t="shared" si="1"/>
        <v>0.95</v>
      </c>
      <c r="L11" s="11">
        <f t="shared" ref="L11:L15" si="19">IF(J11="","NA",IF(J11=5,1.2,IF(J11=3,0.95,IF(J11=2,0.8,IF(J11=0,0.8,"NA")))))</f>
        <v>0.95</v>
      </c>
      <c r="M11" s="11" t="s">
        <v>46</v>
      </c>
      <c r="N11" s="11">
        <f t="shared" si="2"/>
        <v>1.2</v>
      </c>
      <c r="O11" s="11">
        <f t="shared" ref="O11:O15" si="20">IF(M11="","NA",IF(M11="Close",1.2,IF(M11="Mixed",0.95,IF(M11="Far",0.8,"NA"))))</f>
        <v>0.8</v>
      </c>
      <c r="P11" s="11" t="s">
        <v>47</v>
      </c>
      <c r="Q11" s="11">
        <f t="shared" si="3"/>
        <v>0.95</v>
      </c>
      <c r="R11" s="11">
        <f t="shared" ref="R11:R15" si="21">IF(P11="","NA",IF(P11="Close",1.2,IF(P11="Mixed",0.95,IF(P11="Far",0.8,"NA"))))</f>
        <v>0.95</v>
      </c>
      <c r="S11" s="11" t="s">
        <v>20</v>
      </c>
      <c r="T11" s="11">
        <f t="shared" si="4"/>
        <v>0.8</v>
      </c>
      <c r="U11" s="11">
        <f t="shared" ref="U11:U15" si="22">IF(S11="","NA",IF(S11="None",1.2,IF(S11="Some",0.95,IF(S11="Many",0.8,"NA"))))</f>
        <v>1.2</v>
      </c>
      <c r="V11" s="11" t="s">
        <v>48</v>
      </c>
      <c r="W11" s="11">
        <f t="shared" si="5"/>
        <v>0.95</v>
      </c>
      <c r="X11" s="11">
        <f t="shared" ref="X11:X15" si="23">IF(V11="","NA",IF(V11="Rear",1.2,IF(V11="Side",0.95,IF(V11="Front",0.8,"NA"))))</f>
        <v>0.95</v>
      </c>
      <c r="Y11" s="12">
        <f t="shared" si="14"/>
        <v>1.0083333333333333</v>
      </c>
      <c r="Z11" s="29">
        <f t="shared" si="15"/>
        <v>0.94166666666666676</v>
      </c>
    </row>
    <row r="12" spans="1:26" ht="15" customHeight="1" x14ac:dyDescent="0.25">
      <c r="A12" s="84"/>
      <c r="B12" s="88" t="s">
        <v>27</v>
      </c>
      <c r="C12" s="88" t="s">
        <v>29</v>
      </c>
      <c r="D12" s="1" t="s">
        <v>15</v>
      </c>
      <c r="E12" s="11" t="s">
        <v>50</v>
      </c>
      <c r="F12" s="11">
        <f t="shared" si="16"/>
        <v>0</v>
      </c>
      <c r="G12" s="11">
        <f t="shared" si="0"/>
        <v>1.2</v>
      </c>
      <c r="H12" s="11">
        <f t="shared" si="17"/>
        <v>0.8</v>
      </c>
      <c r="I12" s="11" t="s">
        <v>43</v>
      </c>
      <c r="J12" s="11">
        <f t="shared" si="18"/>
        <v>3</v>
      </c>
      <c r="K12" s="11">
        <f t="shared" si="1"/>
        <v>0.95</v>
      </c>
      <c r="L12" s="11">
        <f t="shared" si="19"/>
        <v>0.95</v>
      </c>
      <c r="M12" s="11" t="s">
        <v>47</v>
      </c>
      <c r="N12" s="11">
        <f t="shared" si="2"/>
        <v>0.95</v>
      </c>
      <c r="O12" s="11">
        <f t="shared" si="20"/>
        <v>0.95</v>
      </c>
      <c r="P12" s="11" t="s">
        <v>47</v>
      </c>
      <c r="Q12" s="11">
        <f t="shared" si="3"/>
        <v>0.95</v>
      </c>
      <c r="R12" s="11">
        <f t="shared" si="21"/>
        <v>0.95</v>
      </c>
      <c r="S12" s="11" t="s">
        <v>20</v>
      </c>
      <c r="T12" s="11">
        <f t="shared" si="4"/>
        <v>0.8</v>
      </c>
      <c r="U12" s="11">
        <f t="shared" si="22"/>
        <v>1.2</v>
      </c>
      <c r="V12" s="11" t="s">
        <v>48</v>
      </c>
      <c r="W12" s="11">
        <f t="shared" si="5"/>
        <v>0.95</v>
      </c>
      <c r="X12" s="11">
        <f t="shared" si="23"/>
        <v>0.95</v>
      </c>
      <c r="Y12" s="12">
        <f t="shared" si="14"/>
        <v>0.96666666666666667</v>
      </c>
      <c r="Z12" s="29">
        <f t="shared" si="15"/>
        <v>0.96666666666666679</v>
      </c>
    </row>
    <row r="13" spans="1:26" x14ac:dyDescent="0.25">
      <c r="A13" s="84"/>
      <c r="B13" s="87"/>
      <c r="C13" s="87"/>
      <c r="D13" s="1" t="s">
        <v>16</v>
      </c>
      <c r="E13" s="11" t="s">
        <v>50</v>
      </c>
      <c r="F13" s="11">
        <f t="shared" si="16"/>
        <v>0</v>
      </c>
      <c r="G13" s="11">
        <f t="shared" si="0"/>
        <v>1.2</v>
      </c>
      <c r="H13" s="11">
        <f t="shared" si="17"/>
        <v>0.8</v>
      </c>
      <c r="I13" s="11" t="s">
        <v>43</v>
      </c>
      <c r="J13" s="11">
        <f t="shared" si="18"/>
        <v>3</v>
      </c>
      <c r="K13" s="11">
        <f t="shared" si="1"/>
        <v>0.95</v>
      </c>
      <c r="L13" s="11">
        <f t="shared" si="19"/>
        <v>0.95</v>
      </c>
      <c r="M13" s="11" t="s">
        <v>47</v>
      </c>
      <c r="N13" s="11">
        <f t="shared" si="2"/>
        <v>0.95</v>
      </c>
      <c r="O13" s="11">
        <f t="shared" si="20"/>
        <v>0.95</v>
      </c>
      <c r="P13" s="11" t="s">
        <v>47</v>
      </c>
      <c r="Q13" s="11">
        <f t="shared" si="3"/>
        <v>0.95</v>
      </c>
      <c r="R13" s="11">
        <f t="shared" si="21"/>
        <v>0.95</v>
      </c>
      <c r="S13" s="11" t="s">
        <v>20</v>
      </c>
      <c r="T13" s="11">
        <f t="shared" si="4"/>
        <v>0.8</v>
      </c>
      <c r="U13" s="11">
        <f t="shared" si="22"/>
        <v>1.2</v>
      </c>
      <c r="V13" s="11" t="s">
        <v>48</v>
      </c>
      <c r="W13" s="11">
        <f t="shared" si="5"/>
        <v>0.95</v>
      </c>
      <c r="X13" s="11">
        <f t="shared" si="23"/>
        <v>0.95</v>
      </c>
      <c r="Y13" s="12">
        <f t="shared" si="14"/>
        <v>0.96666666666666667</v>
      </c>
      <c r="Z13" s="29">
        <f t="shared" si="15"/>
        <v>0.96666666666666679</v>
      </c>
    </row>
    <row r="14" spans="1:26" ht="15" customHeight="1" x14ac:dyDescent="0.25">
      <c r="A14" s="84"/>
      <c r="B14" s="88" t="s">
        <v>29</v>
      </c>
      <c r="C14" s="88" t="s">
        <v>30</v>
      </c>
      <c r="D14" s="1" t="s">
        <v>15</v>
      </c>
      <c r="E14" s="11" t="s">
        <v>50</v>
      </c>
      <c r="F14" s="11">
        <f t="shared" si="16"/>
        <v>0</v>
      </c>
      <c r="G14" s="11">
        <f t="shared" si="0"/>
        <v>1.2</v>
      </c>
      <c r="H14" s="11">
        <f t="shared" si="17"/>
        <v>0.8</v>
      </c>
      <c r="I14" s="11" t="s">
        <v>43</v>
      </c>
      <c r="J14" s="11">
        <f t="shared" si="18"/>
        <v>3</v>
      </c>
      <c r="K14" s="11">
        <f t="shared" si="1"/>
        <v>0.95</v>
      </c>
      <c r="L14" s="11">
        <f t="shared" si="19"/>
        <v>0.95</v>
      </c>
      <c r="M14" s="11" t="s">
        <v>46</v>
      </c>
      <c r="N14" s="11">
        <f t="shared" si="2"/>
        <v>1.2</v>
      </c>
      <c r="O14" s="11">
        <f t="shared" si="20"/>
        <v>0.8</v>
      </c>
      <c r="P14" s="11" t="s">
        <v>47</v>
      </c>
      <c r="Q14" s="11">
        <f t="shared" si="3"/>
        <v>0.95</v>
      </c>
      <c r="R14" s="11">
        <f t="shared" si="21"/>
        <v>0.95</v>
      </c>
      <c r="S14" s="11" t="s">
        <v>20</v>
      </c>
      <c r="T14" s="11">
        <f t="shared" si="4"/>
        <v>0.8</v>
      </c>
      <c r="U14" s="11">
        <f t="shared" si="22"/>
        <v>1.2</v>
      </c>
      <c r="V14" s="11" t="s">
        <v>48</v>
      </c>
      <c r="W14" s="11">
        <f t="shared" si="5"/>
        <v>0.95</v>
      </c>
      <c r="X14" s="11">
        <f t="shared" si="23"/>
        <v>0.95</v>
      </c>
      <c r="Y14" s="12">
        <f t="shared" si="14"/>
        <v>1.0083333333333333</v>
      </c>
      <c r="Z14" s="29">
        <f t="shared" si="15"/>
        <v>0.94166666666666676</v>
      </c>
    </row>
    <row r="15" spans="1:26" ht="15.75" thickBot="1" x14ac:dyDescent="0.3">
      <c r="A15" s="85"/>
      <c r="B15" s="89"/>
      <c r="C15" s="89"/>
      <c r="D15" s="25" t="s">
        <v>16</v>
      </c>
      <c r="E15" s="26" t="s">
        <v>50</v>
      </c>
      <c r="F15" s="26">
        <f t="shared" si="16"/>
        <v>0</v>
      </c>
      <c r="G15" s="26">
        <f t="shared" si="0"/>
        <v>1.2</v>
      </c>
      <c r="H15" s="26">
        <f t="shared" si="17"/>
        <v>0.8</v>
      </c>
      <c r="I15" s="26" t="s">
        <v>43</v>
      </c>
      <c r="J15" s="26">
        <f t="shared" si="18"/>
        <v>3</v>
      </c>
      <c r="K15" s="26">
        <f t="shared" si="1"/>
        <v>0.95</v>
      </c>
      <c r="L15" s="26">
        <f t="shared" si="19"/>
        <v>0.95</v>
      </c>
      <c r="M15" s="26" t="s">
        <v>46</v>
      </c>
      <c r="N15" s="26">
        <f t="shared" si="2"/>
        <v>1.2</v>
      </c>
      <c r="O15" s="26">
        <f t="shared" si="20"/>
        <v>0.8</v>
      </c>
      <c r="P15" s="26" t="s">
        <v>47</v>
      </c>
      <c r="Q15" s="26">
        <f t="shared" si="3"/>
        <v>0.95</v>
      </c>
      <c r="R15" s="26">
        <f t="shared" si="21"/>
        <v>0.95</v>
      </c>
      <c r="S15" s="26" t="s">
        <v>20</v>
      </c>
      <c r="T15" s="26">
        <f t="shared" si="4"/>
        <v>0.8</v>
      </c>
      <c r="U15" s="26">
        <f t="shared" si="22"/>
        <v>1.2</v>
      </c>
      <c r="V15" s="26" t="s">
        <v>48</v>
      </c>
      <c r="W15" s="26">
        <f t="shared" si="5"/>
        <v>0.95</v>
      </c>
      <c r="X15" s="26">
        <f t="shared" si="23"/>
        <v>0.95</v>
      </c>
      <c r="Y15" s="14">
        <f t="shared" si="14"/>
        <v>1.0083333333333333</v>
      </c>
      <c r="Z15" s="30">
        <f t="shared" si="15"/>
        <v>0.94166666666666676</v>
      </c>
    </row>
    <row r="16" spans="1:26" ht="15" customHeight="1" thickTop="1" x14ac:dyDescent="0.25"/>
    <row r="20" spans="1:26" ht="23.25" x14ac:dyDescent="0.25">
      <c r="B20" s="7"/>
      <c r="C20" s="7"/>
      <c r="D20" s="7"/>
    </row>
    <row r="21" spans="1:26" ht="19.5" thickBot="1" x14ac:dyDescent="0.35">
      <c r="A21" s="96" t="s">
        <v>69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</row>
    <row r="22" spans="1:26" ht="15" customHeight="1" thickTop="1" x14ac:dyDescent="0.25">
      <c r="A22" s="104" t="s">
        <v>0</v>
      </c>
      <c r="B22" s="104" t="s">
        <v>1</v>
      </c>
      <c r="C22" s="104" t="s">
        <v>2</v>
      </c>
      <c r="D22" s="102" t="s">
        <v>11</v>
      </c>
      <c r="E22" s="101" t="s">
        <v>31</v>
      </c>
      <c r="F22" s="101"/>
      <c r="G22" s="101"/>
      <c r="H22" s="101"/>
      <c r="I22" s="101" t="s">
        <v>34</v>
      </c>
      <c r="J22" s="101"/>
      <c r="K22" s="101"/>
      <c r="L22" s="101"/>
      <c r="M22" s="101" t="s">
        <v>36</v>
      </c>
      <c r="N22" s="101"/>
      <c r="O22" s="101"/>
      <c r="P22" s="101" t="s">
        <v>37</v>
      </c>
      <c r="Q22" s="101"/>
      <c r="R22" s="101"/>
      <c r="S22" s="101" t="s">
        <v>39</v>
      </c>
      <c r="T22" s="101"/>
      <c r="U22" s="101"/>
      <c r="V22" s="101" t="s">
        <v>41</v>
      </c>
      <c r="W22" s="101"/>
      <c r="X22" s="101"/>
      <c r="Y22" s="97" t="s">
        <v>66</v>
      </c>
      <c r="Z22" s="99" t="s">
        <v>85</v>
      </c>
    </row>
    <row r="23" spans="1:26" ht="60" customHeight="1" thickBot="1" x14ac:dyDescent="0.3">
      <c r="A23" s="104"/>
      <c r="B23" s="104"/>
      <c r="C23" s="104"/>
      <c r="D23" s="103"/>
      <c r="E23" s="16" t="s">
        <v>32</v>
      </c>
      <c r="F23" s="13" t="s">
        <v>33</v>
      </c>
      <c r="G23" s="16" t="s">
        <v>52</v>
      </c>
      <c r="H23" s="16" t="s">
        <v>86</v>
      </c>
      <c r="I23" s="16" t="s">
        <v>35</v>
      </c>
      <c r="J23" s="13" t="s">
        <v>33</v>
      </c>
      <c r="K23" s="16" t="s">
        <v>52</v>
      </c>
      <c r="L23" s="16" t="s">
        <v>86</v>
      </c>
      <c r="M23" s="16" t="s">
        <v>36</v>
      </c>
      <c r="N23" s="16" t="s">
        <v>52</v>
      </c>
      <c r="O23" s="16" t="s">
        <v>86</v>
      </c>
      <c r="P23" s="13" t="s">
        <v>38</v>
      </c>
      <c r="Q23" s="16" t="s">
        <v>52</v>
      </c>
      <c r="R23" s="16" t="s">
        <v>86</v>
      </c>
      <c r="S23" s="16" t="s">
        <v>40</v>
      </c>
      <c r="T23" s="16" t="s">
        <v>52</v>
      </c>
      <c r="U23" s="16" t="s">
        <v>86</v>
      </c>
      <c r="V23" s="13" t="s">
        <v>42</v>
      </c>
      <c r="W23" s="16" t="s">
        <v>52</v>
      </c>
      <c r="X23" s="16" t="s">
        <v>86</v>
      </c>
      <c r="Y23" s="98"/>
      <c r="Z23" s="100"/>
    </row>
    <row r="24" spans="1:26" ht="15.75" thickTop="1" x14ac:dyDescent="0.25">
      <c r="A24" s="88" t="s">
        <v>12</v>
      </c>
      <c r="B24" s="88" t="s">
        <v>13</v>
      </c>
      <c r="C24" s="88" t="s">
        <v>14</v>
      </c>
      <c r="D24" s="18" t="s">
        <v>15</v>
      </c>
      <c r="E24" s="19" t="s">
        <v>51</v>
      </c>
      <c r="F24" s="19">
        <f>IF(E24="","NA",IF(E24="300' or less",5,IF(E24="301' to 400'",4,IF(E24="401' to 500'",3,IF(E24="501' to 600'",2,IF(E24="Over 600'",0,"NA"))))))</f>
        <v>2</v>
      </c>
      <c r="G24" s="19">
        <f t="shared" ref="G24:G35" si="24">IF(F24=5,0.8,IF(F24=4,0.8,IF(F24=3,0.95,IF(F24=2,0.95,IF(F24=0,1.2,"NA")))))</f>
        <v>0.95</v>
      </c>
      <c r="H24" s="19">
        <f>IF(F24=5,1.2,IF(F24=4,1.2,IF(F24=3,0.95,IF(F24=2,0.95,IF(F24=0,0.8,"NA")))))</f>
        <v>0.95</v>
      </c>
      <c r="I24" s="19" t="s">
        <v>44</v>
      </c>
      <c r="J24" s="19">
        <f>IF(I24="","NA",IF(I24="High",5,IF(I24="Moderate",3,IF(I24="Low",2,IF(I24="Poor",0,"NA")))))</f>
        <v>5</v>
      </c>
      <c r="K24" s="19">
        <f t="shared" ref="K24:K35" si="25">IF(J24="","NA",IF(J24=5,0.8,IF(J24=3,0.95,IF(J24=2,1.2,IF(J24=0,1.2,"NA")))))</f>
        <v>0.8</v>
      </c>
      <c r="L24" s="19">
        <f>IF(J24="","NA",IF(J24=5,1.2,IF(J24=3,0.95,IF(J24=2,0.8,IF(J24=0,0.8,"NA")))))</f>
        <v>1.2</v>
      </c>
      <c r="M24" s="19" t="s">
        <v>45</v>
      </c>
      <c r="N24" s="19">
        <f t="shared" ref="N24:N35" si="26">IF(M24="","NA",IF(M24="Close",0.8,IF(M24="Mixed",0.95,IF(M24="Far",1.2,"NA"))))</f>
        <v>0.8</v>
      </c>
      <c r="O24" s="19">
        <f>IF(M24="","NA",IF(M24="Close",1.2,IF(M24="Mixed",0.95,IF(M24="Far",0.8,"NA"))))</f>
        <v>1.2</v>
      </c>
      <c r="P24" s="19" t="s">
        <v>45</v>
      </c>
      <c r="Q24" s="19">
        <f t="shared" ref="Q24:Q35" si="27">IF(P24="","NA",IF(P24="Close",0.8,IF(P24="Mixed",0.95,IF(P24="Far",1.2,"NA"))))</f>
        <v>0.8</v>
      </c>
      <c r="R24" s="19">
        <f>IF(P24="","NA",IF(P24="Close",1.2,IF(P24="Mixed",0.95,IF(P24="Far",0.8,"NA"))))</f>
        <v>1.2</v>
      </c>
      <c r="S24" s="19" t="s">
        <v>20</v>
      </c>
      <c r="T24" s="19">
        <f t="shared" ref="T24:T35" si="28">IF(S24="","NA",IF(S24="None",0.8,IF(S24="Some",0.95,IF(S24="Many",1.2,"NA"))))</f>
        <v>0.8</v>
      </c>
      <c r="U24" s="19">
        <f>IF(S24="","NA",IF(S24="None",1.2,IF(S24="Some",0.95,IF(S24="Many",0.8,"NA"))))</f>
        <v>1.2</v>
      </c>
      <c r="V24" s="19" t="s">
        <v>49</v>
      </c>
      <c r="W24" s="19">
        <f t="shared" ref="W24:W35" si="29">IF(V24="","NA",IF(V24="Rear",0.8,IF(V24="Side",0.95,IF(V24="Front",1.2,"NA"))))</f>
        <v>0.8</v>
      </c>
      <c r="X24" s="19">
        <f>IF(V24="","NA",IF(V24="Rear",1.2,IF(V24="Side",0.95,IF(V24="Front",0.8,"NA"))))</f>
        <v>1.2</v>
      </c>
      <c r="Y24" s="27">
        <f>AVERAGE(G24,K24,N24,Q24,T24,W24)</f>
        <v>0.82499999999999984</v>
      </c>
      <c r="Z24" s="28">
        <f>AVERAGE(H24,L24,O24,R24,U24,X24)</f>
        <v>1.1583333333333334</v>
      </c>
    </row>
    <row r="25" spans="1:26" x14ac:dyDescent="0.25">
      <c r="A25" s="86"/>
      <c r="B25" s="87"/>
      <c r="C25" s="87"/>
      <c r="D25" s="1" t="s">
        <v>16</v>
      </c>
      <c r="E25" s="11" t="s">
        <v>51</v>
      </c>
      <c r="F25" s="11">
        <f t="shared" ref="F25:F29" si="30">IF(E25="","NA",IF(E25="300' or less",5,IF(E25="301' to 400'",4,IF(E25="401' to 500'",3,IF(E25="501' to 600'",2,IF(E25="Over 600'",0,"NA"))))))</f>
        <v>2</v>
      </c>
      <c r="G25" s="11">
        <f t="shared" si="24"/>
        <v>0.95</v>
      </c>
      <c r="H25" s="11">
        <f t="shared" ref="H25:H29" si="31">IF(F25=5,1.2,IF(F25=4,1.2,IF(F25=3,0.95,IF(F25=2,0.95,IF(F25=0,0.8,"NA")))))</f>
        <v>0.95</v>
      </c>
      <c r="I25" s="11" t="s">
        <v>44</v>
      </c>
      <c r="J25" s="11">
        <f t="shared" ref="J25:J29" si="32">IF(I25="","NA",IF(I25="High",5,IF(I25="Moderate",3,IF(I25="Low",2,IF(I25="Poor",0,"NA")))))</f>
        <v>5</v>
      </c>
      <c r="K25" s="11">
        <f t="shared" si="25"/>
        <v>0.8</v>
      </c>
      <c r="L25" s="11">
        <f t="shared" ref="L25:L29" si="33">IF(J25="","NA",IF(J25=5,1.2,IF(J25=3,0.95,IF(J25=2,0.8,IF(J25=0,0.8,"NA")))))</f>
        <v>1.2</v>
      </c>
      <c r="M25" s="11" t="s">
        <v>45</v>
      </c>
      <c r="N25" s="11">
        <f t="shared" si="26"/>
        <v>0.8</v>
      </c>
      <c r="O25" s="11">
        <f t="shared" ref="O25:O29" si="34">IF(M25="","NA",IF(M25="Close",1.2,IF(M25="Mixed",0.95,IF(M25="Far",0.8,"NA"))))</f>
        <v>1.2</v>
      </c>
      <c r="P25" s="11" t="s">
        <v>45</v>
      </c>
      <c r="Q25" s="11">
        <f t="shared" si="27"/>
        <v>0.8</v>
      </c>
      <c r="R25" s="11">
        <f t="shared" ref="R25:R29" si="35">IF(P25="","NA",IF(P25="Close",1.2,IF(P25="Mixed",0.95,IF(P25="Far",0.8,"NA"))))</f>
        <v>1.2</v>
      </c>
      <c r="S25" s="11" t="s">
        <v>20</v>
      </c>
      <c r="T25" s="11">
        <f t="shared" si="28"/>
        <v>0.8</v>
      </c>
      <c r="U25" s="11">
        <f t="shared" ref="U25:U29" si="36">IF(S25="","NA",IF(S25="None",1.2,IF(S25="Some",0.95,IF(S25="Many",0.8,"NA"))))</f>
        <v>1.2</v>
      </c>
      <c r="V25" s="11" t="s">
        <v>49</v>
      </c>
      <c r="W25" s="11">
        <f t="shared" si="29"/>
        <v>0.8</v>
      </c>
      <c r="X25" s="11">
        <f t="shared" ref="X25:X29" si="37">IF(V25="","NA",IF(V25="Rear",1.2,IF(V25="Side",0.95,IF(V25="Front",0.8,"NA"))))</f>
        <v>1.2</v>
      </c>
      <c r="Y25" s="12">
        <f t="shared" ref="Y25:Y35" si="38">AVERAGE(G25,K25,N25,Q25,T25,W25)</f>
        <v>0.82499999999999984</v>
      </c>
      <c r="Z25" s="29">
        <f t="shared" ref="Z25:Z35" si="39">AVERAGE(H25,L25,O25,R25,U25,X25)</f>
        <v>1.1583333333333334</v>
      </c>
    </row>
    <row r="26" spans="1:26" x14ac:dyDescent="0.25">
      <c r="A26" s="86"/>
      <c r="B26" s="88" t="s">
        <v>14</v>
      </c>
      <c r="C26" s="88" t="s">
        <v>21</v>
      </c>
      <c r="D26" s="1" t="s">
        <v>15</v>
      </c>
      <c r="E26" s="11" t="s">
        <v>50</v>
      </c>
      <c r="F26" s="11">
        <f t="shared" si="30"/>
        <v>0</v>
      </c>
      <c r="G26" s="11">
        <f t="shared" si="24"/>
        <v>1.2</v>
      </c>
      <c r="H26" s="11">
        <f t="shared" si="31"/>
        <v>0.8</v>
      </c>
      <c r="I26" s="11" t="s">
        <v>44</v>
      </c>
      <c r="J26" s="11">
        <f t="shared" si="32"/>
        <v>5</v>
      </c>
      <c r="K26" s="11">
        <f t="shared" si="25"/>
        <v>0.8</v>
      </c>
      <c r="L26" s="11">
        <f t="shared" si="33"/>
        <v>1.2</v>
      </c>
      <c r="M26" s="11" t="s">
        <v>45</v>
      </c>
      <c r="N26" s="11">
        <f t="shared" si="26"/>
        <v>0.8</v>
      </c>
      <c r="O26" s="11">
        <f t="shared" si="34"/>
        <v>1.2</v>
      </c>
      <c r="P26" s="11" t="s">
        <v>45</v>
      </c>
      <c r="Q26" s="11">
        <f t="shared" si="27"/>
        <v>0.8</v>
      </c>
      <c r="R26" s="11">
        <f t="shared" si="35"/>
        <v>1.2</v>
      </c>
      <c r="S26" s="11" t="s">
        <v>20</v>
      </c>
      <c r="T26" s="11">
        <f t="shared" si="28"/>
        <v>0.8</v>
      </c>
      <c r="U26" s="11">
        <f t="shared" si="36"/>
        <v>1.2</v>
      </c>
      <c r="V26" s="11" t="s">
        <v>49</v>
      </c>
      <c r="W26" s="11">
        <f t="shared" si="29"/>
        <v>0.8</v>
      </c>
      <c r="X26" s="11">
        <f t="shared" si="37"/>
        <v>1.2</v>
      </c>
      <c r="Y26" s="12">
        <f t="shared" si="38"/>
        <v>0.86666666666666659</v>
      </c>
      <c r="Z26" s="29">
        <f t="shared" si="39"/>
        <v>1.1333333333333335</v>
      </c>
    </row>
    <row r="27" spans="1:26" x14ac:dyDescent="0.25">
      <c r="A27" s="86"/>
      <c r="B27" s="87"/>
      <c r="C27" s="87"/>
      <c r="D27" s="1" t="s">
        <v>16</v>
      </c>
      <c r="E27" s="11" t="s">
        <v>50</v>
      </c>
      <c r="F27" s="11">
        <f t="shared" si="30"/>
        <v>0</v>
      </c>
      <c r="G27" s="11">
        <f t="shared" si="24"/>
        <v>1.2</v>
      </c>
      <c r="H27" s="11">
        <f t="shared" si="31"/>
        <v>0.8</v>
      </c>
      <c r="I27" s="11" t="s">
        <v>44</v>
      </c>
      <c r="J27" s="11">
        <f t="shared" si="32"/>
        <v>5</v>
      </c>
      <c r="K27" s="11">
        <f t="shared" si="25"/>
        <v>0.8</v>
      </c>
      <c r="L27" s="11">
        <f t="shared" si="33"/>
        <v>1.2</v>
      </c>
      <c r="M27" s="11" t="s">
        <v>45</v>
      </c>
      <c r="N27" s="11">
        <f t="shared" si="26"/>
        <v>0.8</v>
      </c>
      <c r="O27" s="11">
        <f t="shared" si="34"/>
        <v>1.2</v>
      </c>
      <c r="P27" s="11" t="s">
        <v>45</v>
      </c>
      <c r="Q27" s="11">
        <f t="shared" si="27"/>
        <v>0.8</v>
      </c>
      <c r="R27" s="11">
        <f t="shared" si="35"/>
        <v>1.2</v>
      </c>
      <c r="S27" s="11" t="s">
        <v>20</v>
      </c>
      <c r="T27" s="11">
        <f t="shared" si="28"/>
        <v>0.8</v>
      </c>
      <c r="U27" s="11">
        <f t="shared" si="36"/>
        <v>1.2</v>
      </c>
      <c r="V27" s="11" t="s">
        <v>49</v>
      </c>
      <c r="W27" s="11">
        <f t="shared" si="29"/>
        <v>0.8</v>
      </c>
      <c r="X27" s="11">
        <f t="shared" si="37"/>
        <v>1.2</v>
      </c>
      <c r="Y27" s="12">
        <f t="shared" si="38"/>
        <v>0.86666666666666659</v>
      </c>
      <c r="Z27" s="29">
        <f t="shared" si="39"/>
        <v>1.1333333333333335</v>
      </c>
    </row>
    <row r="28" spans="1:26" ht="15" customHeight="1" x14ac:dyDescent="0.25">
      <c r="A28" s="86"/>
      <c r="B28" s="88" t="s">
        <v>21</v>
      </c>
      <c r="C28" s="88" t="s">
        <v>22</v>
      </c>
      <c r="D28" s="1" t="s">
        <v>15</v>
      </c>
      <c r="E28" s="11" t="s">
        <v>50</v>
      </c>
      <c r="F28" s="11">
        <f t="shared" si="30"/>
        <v>0</v>
      </c>
      <c r="G28" s="11">
        <f t="shared" si="24"/>
        <v>1.2</v>
      </c>
      <c r="H28" s="11">
        <f t="shared" si="31"/>
        <v>0.8</v>
      </c>
      <c r="I28" s="11" t="s">
        <v>44</v>
      </c>
      <c r="J28" s="11">
        <f t="shared" si="32"/>
        <v>5</v>
      </c>
      <c r="K28" s="11">
        <f t="shared" si="25"/>
        <v>0.8</v>
      </c>
      <c r="L28" s="11">
        <f t="shared" si="33"/>
        <v>1.2</v>
      </c>
      <c r="M28" s="11" t="s">
        <v>45</v>
      </c>
      <c r="N28" s="11">
        <f t="shared" si="26"/>
        <v>0.8</v>
      </c>
      <c r="O28" s="11">
        <f t="shared" si="34"/>
        <v>1.2</v>
      </c>
      <c r="P28" s="11" t="s">
        <v>45</v>
      </c>
      <c r="Q28" s="11">
        <f t="shared" si="27"/>
        <v>0.8</v>
      </c>
      <c r="R28" s="11">
        <f t="shared" si="35"/>
        <v>1.2</v>
      </c>
      <c r="S28" s="11" t="s">
        <v>20</v>
      </c>
      <c r="T28" s="11">
        <f t="shared" si="28"/>
        <v>0.8</v>
      </c>
      <c r="U28" s="11">
        <f t="shared" si="36"/>
        <v>1.2</v>
      </c>
      <c r="V28" s="11" t="s">
        <v>49</v>
      </c>
      <c r="W28" s="11">
        <f t="shared" si="29"/>
        <v>0.8</v>
      </c>
      <c r="X28" s="11">
        <f t="shared" si="37"/>
        <v>1.2</v>
      </c>
      <c r="Y28" s="12">
        <f t="shared" si="38"/>
        <v>0.86666666666666659</v>
      </c>
      <c r="Z28" s="29">
        <f t="shared" si="39"/>
        <v>1.1333333333333335</v>
      </c>
    </row>
    <row r="29" spans="1:26" ht="15.75" thickBot="1" x14ac:dyDescent="0.3">
      <c r="A29" s="87"/>
      <c r="B29" s="87"/>
      <c r="C29" s="87"/>
      <c r="D29" s="25" t="s">
        <v>16</v>
      </c>
      <c r="E29" s="26" t="s">
        <v>50</v>
      </c>
      <c r="F29" s="26">
        <f t="shared" si="30"/>
        <v>0</v>
      </c>
      <c r="G29" s="26">
        <f t="shared" si="24"/>
        <v>1.2</v>
      </c>
      <c r="H29" s="26">
        <f t="shared" si="31"/>
        <v>0.8</v>
      </c>
      <c r="I29" s="26" t="s">
        <v>44</v>
      </c>
      <c r="J29" s="26">
        <f t="shared" si="32"/>
        <v>5</v>
      </c>
      <c r="K29" s="26">
        <f t="shared" si="25"/>
        <v>0.8</v>
      </c>
      <c r="L29" s="26">
        <f t="shared" si="33"/>
        <v>1.2</v>
      </c>
      <c r="M29" s="26" t="s">
        <v>45</v>
      </c>
      <c r="N29" s="26">
        <f t="shared" si="26"/>
        <v>0.8</v>
      </c>
      <c r="O29" s="26">
        <f t="shared" si="34"/>
        <v>1.2</v>
      </c>
      <c r="P29" s="26" t="s">
        <v>45</v>
      </c>
      <c r="Q29" s="26">
        <f t="shared" si="27"/>
        <v>0.8</v>
      </c>
      <c r="R29" s="26">
        <f t="shared" si="35"/>
        <v>1.2</v>
      </c>
      <c r="S29" s="26" t="s">
        <v>20</v>
      </c>
      <c r="T29" s="26">
        <f t="shared" si="28"/>
        <v>0.8</v>
      </c>
      <c r="U29" s="26">
        <f t="shared" si="36"/>
        <v>1.2</v>
      </c>
      <c r="V29" s="26" t="s">
        <v>49</v>
      </c>
      <c r="W29" s="26">
        <f t="shared" si="29"/>
        <v>0.8</v>
      </c>
      <c r="X29" s="26">
        <f t="shared" si="37"/>
        <v>1.2</v>
      </c>
      <c r="Y29" s="14">
        <f t="shared" si="38"/>
        <v>0.86666666666666659</v>
      </c>
      <c r="Z29" s="30">
        <f t="shared" si="39"/>
        <v>1.1333333333333335</v>
      </c>
    </row>
    <row r="30" spans="1:26" ht="15" customHeight="1" thickTop="1" x14ac:dyDescent="0.25">
      <c r="A30" s="88" t="s">
        <v>25</v>
      </c>
      <c r="B30" s="88" t="s">
        <v>26</v>
      </c>
      <c r="C30" s="88" t="s">
        <v>27</v>
      </c>
      <c r="D30" s="8" t="s">
        <v>15</v>
      </c>
      <c r="E30" s="15" t="s">
        <v>50</v>
      </c>
      <c r="F30" s="15">
        <f>IF(E30="","NA",IF(E30="300' or less",5,IF(E30="301' to 400'",4,IF(E30="401' to 500'",3,IF(E30="501' to 600'",2,IF(E30="Over 600'",0,"NA"))))))</f>
        <v>0</v>
      </c>
      <c r="G30" s="15">
        <f t="shared" si="24"/>
        <v>1.2</v>
      </c>
      <c r="H30" s="15">
        <f>IF(F30=5,1.2,IF(F30=4,1.2,IF(F30=3,0.95,IF(F30=2,0.95,IF(F30=0,0.8,"NA")))))</f>
        <v>0.8</v>
      </c>
      <c r="I30" s="15" t="s">
        <v>44</v>
      </c>
      <c r="J30" s="15">
        <f>IF(I30="","NA",IF(I30="High",5,IF(I30="Moderate",3,IF(I30="Low",2,IF(I30="Poor",0,"NA")))))</f>
        <v>5</v>
      </c>
      <c r="K30" s="15">
        <f t="shared" si="25"/>
        <v>0.8</v>
      </c>
      <c r="L30" s="15">
        <f>IF(J30="","NA",IF(J30=5,1.2,IF(J30=3,0.95,IF(J30=2,0.8,IF(J30=0,0.8,"NA")))))</f>
        <v>1.2</v>
      </c>
      <c r="M30" s="15" t="s">
        <v>46</v>
      </c>
      <c r="N30" s="15">
        <f t="shared" si="26"/>
        <v>1.2</v>
      </c>
      <c r="O30" s="15">
        <f>IF(M30="","NA",IF(M30="Close",1.2,IF(M30="Mixed",0.95,IF(M30="Far",0.8,"NA"))))</f>
        <v>0.8</v>
      </c>
      <c r="P30" s="15" t="s">
        <v>47</v>
      </c>
      <c r="Q30" s="15">
        <f t="shared" si="27"/>
        <v>0.95</v>
      </c>
      <c r="R30" s="15">
        <f>IF(P30="","NA",IF(P30="Close",1.2,IF(P30="Mixed",0.95,IF(P30="Far",0.8,"NA"))))</f>
        <v>0.95</v>
      </c>
      <c r="S30" s="15" t="s">
        <v>20</v>
      </c>
      <c r="T30" s="15">
        <f t="shared" si="28"/>
        <v>0.8</v>
      </c>
      <c r="U30" s="15">
        <f>IF(S30="","NA",IF(S30="None",1.2,IF(S30="Some",0.95,IF(S30="Many",0.8,"NA"))))</f>
        <v>1.2</v>
      </c>
      <c r="V30" s="15" t="s">
        <v>48</v>
      </c>
      <c r="W30" s="15">
        <f t="shared" si="29"/>
        <v>0.95</v>
      </c>
      <c r="X30" s="15">
        <f>IF(V30="","NA",IF(V30="Rear",1.2,IF(V30="Side",0.95,IF(V30="Front",0.8,"NA"))))</f>
        <v>0.95</v>
      </c>
      <c r="Y30" s="31">
        <f t="shared" si="38"/>
        <v>0.98333333333333339</v>
      </c>
      <c r="Z30" s="32">
        <f t="shared" si="39"/>
        <v>0.98333333333333339</v>
      </c>
    </row>
    <row r="31" spans="1:26" x14ac:dyDescent="0.25">
      <c r="A31" s="86"/>
      <c r="B31" s="87"/>
      <c r="C31" s="87"/>
      <c r="D31" s="1" t="s">
        <v>16</v>
      </c>
      <c r="E31" s="11" t="s">
        <v>50</v>
      </c>
      <c r="F31" s="11">
        <f t="shared" ref="F31:F35" si="40">IF(E31="","NA",IF(E31="300' or less",5,IF(E31="301' to 400'",4,IF(E31="401' to 500'",3,IF(E31="501' to 600'",2,IF(E31="Over 600'",0,"NA"))))))</f>
        <v>0</v>
      </c>
      <c r="G31" s="11">
        <f t="shared" si="24"/>
        <v>1.2</v>
      </c>
      <c r="H31" s="11">
        <f t="shared" ref="H31:H35" si="41">IF(F31=5,1.2,IF(F31=4,1.2,IF(F31=3,0.95,IF(F31=2,0.95,IF(F31=0,0.8,"NA")))))</f>
        <v>0.8</v>
      </c>
      <c r="I31" s="11" t="s">
        <v>44</v>
      </c>
      <c r="J31" s="11">
        <f t="shared" ref="J31:J35" si="42">IF(I31="","NA",IF(I31="High",5,IF(I31="Moderate",3,IF(I31="Low",2,IF(I31="Poor",0,"NA")))))</f>
        <v>5</v>
      </c>
      <c r="K31" s="11">
        <f t="shared" si="25"/>
        <v>0.8</v>
      </c>
      <c r="L31" s="11">
        <f t="shared" ref="L31:L35" si="43">IF(J31="","NA",IF(J31=5,1.2,IF(J31=3,0.95,IF(J31=2,0.8,IF(J31=0,0.8,"NA")))))</f>
        <v>1.2</v>
      </c>
      <c r="M31" s="11" t="s">
        <v>46</v>
      </c>
      <c r="N31" s="11">
        <f t="shared" si="26"/>
        <v>1.2</v>
      </c>
      <c r="O31" s="11">
        <f t="shared" ref="O31:O35" si="44">IF(M31="","NA",IF(M31="Close",1.2,IF(M31="Mixed",0.95,IF(M31="Far",0.8,"NA"))))</f>
        <v>0.8</v>
      </c>
      <c r="P31" s="11" t="s">
        <v>47</v>
      </c>
      <c r="Q31" s="11">
        <f t="shared" si="27"/>
        <v>0.95</v>
      </c>
      <c r="R31" s="11">
        <f t="shared" ref="R31:R35" si="45">IF(P31="","NA",IF(P31="Close",1.2,IF(P31="Mixed",0.95,IF(P31="Far",0.8,"NA"))))</f>
        <v>0.95</v>
      </c>
      <c r="S31" s="11" t="s">
        <v>20</v>
      </c>
      <c r="T31" s="11">
        <f t="shared" si="28"/>
        <v>0.8</v>
      </c>
      <c r="U31" s="11">
        <f t="shared" ref="U31:U35" si="46">IF(S31="","NA",IF(S31="None",1.2,IF(S31="Some",0.95,IF(S31="Many",0.8,"NA"))))</f>
        <v>1.2</v>
      </c>
      <c r="V31" s="11" t="s">
        <v>48</v>
      </c>
      <c r="W31" s="11">
        <f t="shared" si="29"/>
        <v>0.95</v>
      </c>
      <c r="X31" s="11">
        <f t="shared" ref="X31:X35" si="47">IF(V31="","NA",IF(V31="Rear",1.2,IF(V31="Side",0.95,IF(V31="Front",0.8,"NA"))))</f>
        <v>0.95</v>
      </c>
      <c r="Y31" s="12">
        <f t="shared" si="38"/>
        <v>0.98333333333333339</v>
      </c>
      <c r="Z31" s="29">
        <f t="shared" si="39"/>
        <v>0.98333333333333339</v>
      </c>
    </row>
    <row r="32" spans="1:26" ht="15" customHeight="1" x14ac:dyDescent="0.25">
      <c r="A32" s="86"/>
      <c r="B32" s="88" t="s">
        <v>27</v>
      </c>
      <c r="C32" s="88" t="s">
        <v>29</v>
      </c>
      <c r="D32" s="1" t="s">
        <v>15</v>
      </c>
      <c r="E32" s="11" t="s">
        <v>50</v>
      </c>
      <c r="F32" s="11">
        <f t="shared" si="40"/>
        <v>0</v>
      </c>
      <c r="G32" s="11">
        <f t="shared" si="24"/>
        <v>1.2</v>
      </c>
      <c r="H32" s="11">
        <f t="shared" si="41"/>
        <v>0.8</v>
      </c>
      <c r="I32" s="11" t="s">
        <v>44</v>
      </c>
      <c r="J32" s="11">
        <f t="shared" si="42"/>
        <v>5</v>
      </c>
      <c r="K32" s="11">
        <f t="shared" si="25"/>
        <v>0.8</v>
      </c>
      <c r="L32" s="11">
        <f t="shared" si="43"/>
        <v>1.2</v>
      </c>
      <c r="M32" s="11" t="s">
        <v>47</v>
      </c>
      <c r="N32" s="11">
        <f t="shared" si="26"/>
        <v>0.95</v>
      </c>
      <c r="O32" s="11">
        <f t="shared" si="44"/>
        <v>0.95</v>
      </c>
      <c r="P32" s="11" t="s">
        <v>47</v>
      </c>
      <c r="Q32" s="11">
        <f t="shared" si="27"/>
        <v>0.95</v>
      </c>
      <c r="R32" s="11">
        <f t="shared" si="45"/>
        <v>0.95</v>
      </c>
      <c r="S32" s="11" t="s">
        <v>20</v>
      </c>
      <c r="T32" s="11">
        <f t="shared" si="28"/>
        <v>0.8</v>
      </c>
      <c r="U32" s="11">
        <f t="shared" si="46"/>
        <v>1.2</v>
      </c>
      <c r="V32" s="11" t="s">
        <v>48</v>
      </c>
      <c r="W32" s="11">
        <f t="shared" si="29"/>
        <v>0.95</v>
      </c>
      <c r="X32" s="11">
        <f t="shared" si="47"/>
        <v>0.95</v>
      </c>
      <c r="Y32" s="12">
        <f t="shared" si="38"/>
        <v>0.94166666666666676</v>
      </c>
      <c r="Z32" s="29">
        <f t="shared" si="39"/>
        <v>1.0083333333333335</v>
      </c>
    </row>
    <row r="33" spans="1:26" x14ac:dyDescent="0.25">
      <c r="A33" s="86"/>
      <c r="B33" s="87"/>
      <c r="C33" s="87"/>
      <c r="D33" s="1" t="s">
        <v>16</v>
      </c>
      <c r="E33" s="11" t="s">
        <v>50</v>
      </c>
      <c r="F33" s="11">
        <f t="shared" si="40"/>
        <v>0</v>
      </c>
      <c r="G33" s="11">
        <f t="shared" si="24"/>
        <v>1.2</v>
      </c>
      <c r="H33" s="11">
        <f t="shared" si="41"/>
        <v>0.8</v>
      </c>
      <c r="I33" s="11" t="s">
        <v>44</v>
      </c>
      <c r="J33" s="11">
        <f t="shared" si="42"/>
        <v>5</v>
      </c>
      <c r="K33" s="11">
        <f t="shared" si="25"/>
        <v>0.8</v>
      </c>
      <c r="L33" s="11">
        <f t="shared" si="43"/>
        <v>1.2</v>
      </c>
      <c r="M33" s="11" t="s">
        <v>47</v>
      </c>
      <c r="N33" s="11">
        <f t="shared" si="26"/>
        <v>0.95</v>
      </c>
      <c r="O33" s="11">
        <f t="shared" si="44"/>
        <v>0.95</v>
      </c>
      <c r="P33" s="11" t="s">
        <v>47</v>
      </c>
      <c r="Q33" s="11">
        <f t="shared" si="27"/>
        <v>0.95</v>
      </c>
      <c r="R33" s="11">
        <f t="shared" si="45"/>
        <v>0.95</v>
      </c>
      <c r="S33" s="11" t="s">
        <v>20</v>
      </c>
      <c r="T33" s="11">
        <f t="shared" si="28"/>
        <v>0.8</v>
      </c>
      <c r="U33" s="11">
        <f t="shared" si="46"/>
        <v>1.2</v>
      </c>
      <c r="V33" s="11" t="s">
        <v>48</v>
      </c>
      <c r="W33" s="11">
        <f t="shared" si="29"/>
        <v>0.95</v>
      </c>
      <c r="X33" s="11">
        <f t="shared" si="47"/>
        <v>0.95</v>
      </c>
      <c r="Y33" s="12">
        <f t="shared" si="38"/>
        <v>0.94166666666666676</v>
      </c>
      <c r="Z33" s="29">
        <f t="shared" si="39"/>
        <v>1.0083333333333335</v>
      </c>
    </row>
    <row r="34" spans="1:26" x14ac:dyDescent="0.25">
      <c r="A34" s="86"/>
      <c r="B34" s="88" t="s">
        <v>29</v>
      </c>
      <c r="C34" s="88" t="s">
        <v>30</v>
      </c>
      <c r="D34" s="1" t="s">
        <v>15</v>
      </c>
      <c r="E34" s="11" t="s">
        <v>50</v>
      </c>
      <c r="F34" s="11">
        <f t="shared" si="40"/>
        <v>0</v>
      </c>
      <c r="G34" s="11">
        <f t="shared" si="24"/>
        <v>1.2</v>
      </c>
      <c r="H34" s="11">
        <f t="shared" si="41"/>
        <v>0.8</v>
      </c>
      <c r="I34" s="11" t="s">
        <v>44</v>
      </c>
      <c r="J34" s="11">
        <f t="shared" si="42"/>
        <v>5</v>
      </c>
      <c r="K34" s="11">
        <f t="shared" si="25"/>
        <v>0.8</v>
      </c>
      <c r="L34" s="11">
        <f t="shared" si="43"/>
        <v>1.2</v>
      </c>
      <c r="M34" s="11" t="s">
        <v>46</v>
      </c>
      <c r="N34" s="11">
        <f t="shared" si="26"/>
        <v>1.2</v>
      </c>
      <c r="O34" s="11">
        <f t="shared" si="44"/>
        <v>0.8</v>
      </c>
      <c r="P34" s="11" t="s">
        <v>47</v>
      </c>
      <c r="Q34" s="11">
        <f t="shared" si="27"/>
        <v>0.95</v>
      </c>
      <c r="R34" s="11">
        <f t="shared" si="45"/>
        <v>0.95</v>
      </c>
      <c r="S34" s="11" t="s">
        <v>20</v>
      </c>
      <c r="T34" s="11">
        <f t="shared" si="28"/>
        <v>0.8</v>
      </c>
      <c r="U34" s="11">
        <f t="shared" si="46"/>
        <v>1.2</v>
      </c>
      <c r="V34" s="11" t="s">
        <v>48</v>
      </c>
      <c r="W34" s="11">
        <f t="shared" si="29"/>
        <v>0.95</v>
      </c>
      <c r="X34" s="11">
        <f t="shared" si="47"/>
        <v>0.95</v>
      </c>
      <c r="Y34" s="12">
        <f t="shared" si="38"/>
        <v>0.98333333333333339</v>
      </c>
      <c r="Z34" s="29">
        <f t="shared" si="39"/>
        <v>0.98333333333333339</v>
      </c>
    </row>
    <row r="35" spans="1:26" ht="15.75" thickBot="1" x14ac:dyDescent="0.3">
      <c r="A35" s="87"/>
      <c r="B35" s="87"/>
      <c r="C35" s="87"/>
      <c r="D35" s="25" t="s">
        <v>16</v>
      </c>
      <c r="E35" s="26" t="s">
        <v>50</v>
      </c>
      <c r="F35" s="26">
        <f t="shared" si="40"/>
        <v>0</v>
      </c>
      <c r="G35" s="26">
        <f t="shared" si="24"/>
        <v>1.2</v>
      </c>
      <c r="H35" s="26">
        <f t="shared" si="41"/>
        <v>0.8</v>
      </c>
      <c r="I35" s="26" t="s">
        <v>44</v>
      </c>
      <c r="J35" s="26">
        <f t="shared" si="42"/>
        <v>5</v>
      </c>
      <c r="K35" s="26">
        <f t="shared" si="25"/>
        <v>0.8</v>
      </c>
      <c r="L35" s="26">
        <f t="shared" si="43"/>
        <v>1.2</v>
      </c>
      <c r="M35" s="26" t="s">
        <v>46</v>
      </c>
      <c r="N35" s="26">
        <f t="shared" si="26"/>
        <v>1.2</v>
      </c>
      <c r="O35" s="26">
        <f t="shared" si="44"/>
        <v>0.8</v>
      </c>
      <c r="P35" s="26" t="s">
        <v>47</v>
      </c>
      <c r="Q35" s="26">
        <f t="shared" si="27"/>
        <v>0.95</v>
      </c>
      <c r="R35" s="26">
        <f t="shared" si="45"/>
        <v>0.95</v>
      </c>
      <c r="S35" s="26" t="s">
        <v>20</v>
      </c>
      <c r="T35" s="26">
        <f t="shared" si="28"/>
        <v>0.8</v>
      </c>
      <c r="U35" s="26">
        <f t="shared" si="46"/>
        <v>1.2</v>
      </c>
      <c r="V35" s="26" t="s">
        <v>48</v>
      </c>
      <c r="W35" s="26">
        <f t="shared" si="29"/>
        <v>0.95</v>
      </c>
      <c r="X35" s="26">
        <f t="shared" si="47"/>
        <v>0.95</v>
      </c>
      <c r="Y35" s="14">
        <f t="shared" si="38"/>
        <v>0.98333333333333339</v>
      </c>
      <c r="Z35" s="30">
        <f t="shared" si="39"/>
        <v>0.98333333333333339</v>
      </c>
    </row>
    <row r="36" spans="1:26" ht="15.75" thickTop="1" x14ac:dyDescent="0.25"/>
    <row r="38" spans="1:26" ht="15" customHeight="1" x14ac:dyDescent="0.25"/>
    <row r="40" spans="1:26" ht="15" customHeight="1" x14ac:dyDescent="0.25"/>
    <row r="42" spans="1:26" ht="15" customHeight="1" x14ac:dyDescent="0.25"/>
  </sheetData>
  <mergeCells count="54">
    <mergeCell ref="V22:X22"/>
    <mergeCell ref="D2:D3"/>
    <mergeCell ref="D22:D23"/>
    <mergeCell ref="A22:A23"/>
    <mergeCell ref="B22:B23"/>
    <mergeCell ref="C22:C23"/>
    <mergeCell ref="E22:H22"/>
    <mergeCell ref="I22:L22"/>
    <mergeCell ref="M22:O22"/>
    <mergeCell ref="P22:R22"/>
    <mergeCell ref="S22:U22"/>
    <mergeCell ref="A2:A3"/>
    <mergeCell ref="B2:B3"/>
    <mergeCell ref="C2:C3"/>
    <mergeCell ref="A4:A9"/>
    <mergeCell ref="B4:B5"/>
    <mergeCell ref="C4:C5"/>
    <mergeCell ref="B6:B7"/>
    <mergeCell ref="C6:C7"/>
    <mergeCell ref="B8:B9"/>
    <mergeCell ref="A30:A35"/>
    <mergeCell ref="B30:B31"/>
    <mergeCell ref="C30:C31"/>
    <mergeCell ref="B32:B33"/>
    <mergeCell ref="C32:C33"/>
    <mergeCell ref="B34:B35"/>
    <mergeCell ref="C34:C35"/>
    <mergeCell ref="B12:B13"/>
    <mergeCell ref="C12:C13"/>
    <mergeCell ref="B14:B15"/>
    <mergeCell ref="C14:C15"/>
    <mergeCell ref="A24:A29"/>
    <mergeCell ref="B24:B25"/>
    <mergeCell ref="C24:C25"/>
    <mergeCell ref="B26:B27"/>
    <mergeCell ref="C26:C27"/>
    <mergeCell ref="B28:B29"/>
    <mergeCell ref="C28:C29"/>
    <mergeCell ref="A1:Z1"/>
    <mergeCell ref="A21:Z21"/>
    <mergeCell ref="Y22:Y23"/>
    <mergeCell ref="Z22:Z23"/>
    <mergeCell ref="S2:U2"/>
    <mergeCell ref="V2:X2"/>
    <mergeCell ref="Y2:Y3"/>
    <mergeCell ref="Z2:Z3"/>
    <mergeCell ref="C8:C9"/>
    <mergeCell ref="E2:H2"/>
    <mergeCell ref="I2:L2"/>
    <mergeCell ref="M2:O2"/>
    <mergeCell ref="P2:R2"/>
    <mergeCell ref="A10:A15"/>
    <mergeCell ref="B10:B11"/>
    <mergeCell ref="C10:C11"/>
  </mergeCells>
  <printOptions horizontalCentered="1"/>
  <pageMargins left="0.45" right="0.45" top="0.5" bottom="0.5" header="0.3" footer="0.3"/>
  <pageSetup paperSize="3" scale="79" orientation="landscape" horizontalDpi="3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W45"/>
  <sheetViews>
    <sheetView tabSelected="1" zoomScale="80" zoomScaleNormal="80" workbookViewId="0"/>
  </sheetViews>
  <sheetFormatPr defaultRowHeight="15" x14ac:dyDescent="0.25"/>
  <cols>
    <col min="1" max="1" width="11.85546875" style="2" customWidth="1"/>
    <col min="2" max="2" width="10.85546875" style="2" customWidth="1"/>
    <col min="3" max="3" width="11.7109375" style="2" customWidth="1"/>
    <col min="4" max="4" width="16.140625" style="2" customWidth="1"/>
    <col min="5" max="5" width="15.7109375" style="2" customWidth="1"/>
    <col min="6" max="6" width="10.7109375" style="10" customWidth="1"/>
    <col min="7" max="9" width="9.140625" style="10" customWidth="1"/>
    <col min="10" max="12" width="9.140625" style="10"/>
    <col min="13" max="14" width="10" style="10" customWidth="1"/>
    <col min="15" max="20" width="9.140625" style="10"/>
    <col min="21" max="23" width="0" style="10" hidden="1" customWidth="1"/>
    <col min="24" max="16384" width="9.140625" style="10"/>
  </cols>
  <sheetData>
    <row r="3" spans="1:23" ht="19.5" thickBot="1" x14ac:dyDescent="0.35">
      <c r="A3" s="119" t="s">
        <v>70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</row>
    <row r="4" spans="1:23" ht="15" customHeight="1" thickTop="1" x14ac:dyDescent="0.25">
      <c r="A4" s="116" t="s">
        <v>0</v>
      </c>
      <c r="B4" s="102" t="s">
        <v>1</v>
      </c>
      <c r="C4" s="102" t="s">
        <v>2</v>
      </c>
      <c r="D4" s="120" t="s">
        <v>83</v>
      </c>
      <c r="E4" s="122" t="s">
        <v>81</v>
      </c>
      <c r="F4" s="115" t="s">
        <v>53</v>
      </c>
      <c r="G4" s="101"/>
      <c r="H4" s="101"/>
      <c r="I4" s="101"/>
      <c r="J4" s="101"/>
      <c r="K4" s="101"/>
      <c r="L4" s="110"/>
      <c r="M4" s="109" t="s">
        <v>88</v>
      </c>
      <c r="N4" s="101"/>
      <c r="O4" s="101"/>
      <c r="P4" s="101"/>
      <c r="Q4" s="101"/>
      <c r="R4" s="101"/>
      <c r="S4" s="101"/>
      <c r="T4" s="110"/>
    </row>
    <row r="5" spans="1:23" ht="45" customHeight="1" thickBot="1" x14ac:dyDescent="0.3">
      <c r="A5" s="117"/>
      <c r="B5" s="103"/>
      <c r="C5" s="103"/>
      <c r="D5" s="121"/>
      <c r="E5" s="123"/>
      <c r="F5" s="24" t="s">
        <v>84</v>
      </c>
      <c r="G5" s="16" t="s">
        <v>54</v>
      </c>
      <c r="H5" s="16" t="s">
        <v>55</v>
      </c>
      <c r="I5" s="16" t="s">
        <v>58</v>
      </c>
      <c r="J5" s="16" t="s">
        <v>59</v>
      </c>
      <c r="K5" s="16" t="s">
        <v>56</v>
      </c>
      <c r="L5" s="17" t="s">
        <v>57</v>
      </c>
      <c r="M5" s="23" t="s">
        <v>66</v>
      </c>
      <c r="N5" s="16" t="s">
        <v>85</v>
      </c>
      <c r="O5" s="16" t="s">
        <v>54</v>
      </c>
      <c r="P5" s="16" t="s">
        <v>55</v>
      </c>
      <c r="Q5" s="16" t="s">
        <v>58</v>
      </c>
      <c r="R5" s="16" t="s">
        <v>59</v>
      </c>
      <c r="S5" s="16" t="s">
        <v>56</v>
      </c>
      <c r="T5" s="17" t="s">
        <v>57</v>
      </c>
    </row>
    <row r="6" spans="1:23" ht="33" customHeight="1" thickTop="1" x14ac:dyDescent="0.25">
      <c r="A6" s="93" t="s">
        <v>12</v>
      </c>
      <c r="B6" s="90" t="s">
        <v>13</v>
      </c>
      <c r="C6" s="90" t="s">
        <v>14</v>
      </c>
      <c r="D6" s="20" t="s">
        <v>15</v>
      </c>
      <c r="E6" s="76" t="s">
        <v>60</v>
      </c>
      <c r="F6" s="43" t="s">
        <v>61</v>
      </c>
      <c r="G6" s="44">
        <v>4.63</v>
      </c>
      <c r="H6" s="44" t="s">
        <v>62</v>
      </c>
      <c r="I6" s="44">
        <v>1.88</v>
      </c>
      <c r="J6" s="44" t="s">
        <v>67</v>
      </c>
      <c r="K6" s="44">
        <v>3.11</v>
      </c>
      <c r="L6" s="45" t="s">
        <v>65</v>
      </c>
      <c r="M6" s="46">
        <f>Factors!Y4</f>
        <v>0.89166666666666661</v>
      </c>
      <c r="N6" s="47">
        <f>Factors!Z4</f>
        <v>1.0916666666666668</v>
      </c>
      <c r="O6" s="48">
        <f t="shared" ref="O6:O13" si="0">G6*M6</f>
        <v>4.1284166666666664</v>
      </c>
      <c r="P6" s="44" t="str">
        <f>IF(O6&gt;5,"F",IF(O6&gt;4.25,"E",IF(O6&gt;3.5,"D",IF(O6&gt;2.75,"C",IF(O6&gt;2,"B",IF(O6&gt;0,"A","NA"))))))</f>
        <v>D</v>
      </c>
      <c r="Q6" s="48">
        <f t="shared" ref="Q6:Q13" si="1">I6*M6</f>
        <v>1.6763333333333332</v>
      </c>
      <c r="R6" s="44" t="str">
        <f>IF(Q6&gt;5,"F",IF(Q6&gt;4.25,"E",IF(Q6&gt;3.5,"D",IF(Q6&gt;2.75,"C",IF(Q6&gt;2,"B",IF(Q6&gt;0,"A","NA"))))))</f>
        <v>A</v>
      </c>
      <c r="S6" s="48">
        <f t="shared" ref="S6:S13" si="2">K6*N6</f>
        <v>3.3950833333333335</v>
      </c>
      <c r="T6" s="45" t="str">
        <f>IF(S6&gt;6,"A",IF(S6&gt;4,"B",IF(S6&gt;3,"C",IF(S6&gt;2,"D",IF(S6&gt;1,"E",IF(S6&lt;0,"F","NA"))))))</f>
        <v>C</v>
      </c>
      <c r="U6" s="10">
        <v>1017</v>
      </c>
      <c r="V6" s="10">
        <f>M6*U6</f>
        <v>906.82499999999993</v>
      </c>
      <c r="W6" s="10">
        <f>N6*U6</f>
        <v>1110.2250000000001</v>
      </c>
    </row>
    <row r="7" spans="1:23" ht="33" hidden="1" customHeight="1" x14ac:dyDescent="0.25">
      <c r="A7" s="84"/>
      <c r="B7" s="87"/>
      <c r="C7" s="87"/>
      <c r="D7" s="21" t="s">
        <v>16</v>
      </c>
      <c r="E7" s="77"/>
      <c r="F7" s="49"/>
      <c r="G7" s="50"/>
      <c r="H7" s="50"/>
      <c r="I7" s="50"/>
      <c r="J7" s="50"/>
      <c r="K7" s="50"/>
      <c r="L7" s="51"/>
      <c r="M7" s="52">
        <f>Factors!Y5</f>
        <v>0.89166666666666661</v>
      </c>
      <c r="N7" s="53">
        <f>Factors!Z5</f>
        <v>1.0916666666666668</v>
      </c>
      <c r="O7" s="54">
        <f t="shared" si="0"/>
        <v>0</v>
      </c>
      <c r="P7" s="50" t="str">
        <f t="shared" ref="P7:P19" si="3">IF(O7&gt;5,"F",IF(O7&gt;4.25,"E",IF(O7&gt;3.5,"D",IF(O7&gt;2.75,"C",IF(O7&gt;2,"B",IF(O7&gt;0,"A","NA"))))))</f>
        <v>NA</v>
      </c>
      <c r="Q7" s="54">
        <f t="shared" si="1"/>
        <v>0</v>
      </c>
      <c r="R7" s="50" t="str">
        <f t="shared" ref="R7:R18" si="4">IF(Q7&gt;5,"F",IF(Q7&gt;4.25,"E",IF(Q7&gt;3.5,"D",IF(Q7&gt;2.75,"C",IF(Q7&gt;2,"B",IF(Q7&gt;0,"A","NA"))))))</f>
        <v>NA</v>
      </c>
      <c r="S7" s="54">
        <f t="shared" si="2"/>
        <v>0</v>
      </c>
      <c r="T7" s="51" t="str">
        <f t="shared" ref="T7:T19" si="5">IF(S7&gt;6,"A",IF(S7&gt;4,"B",IF(S7&gt;3,"C",IF(S7&gt;2,"D",IF(S7&gt;1,"E",IF(S7&lt;0,"F","NA"))))))</f>
        <v>NA</v>
      </c>
    </row>
    <row r="8" spans="1:23" ht="33" customHeight="1" x14ac:dyDescent="0.25">
      <c r="A8" s="84"/>
      <c r="B8" s="88" t="s">
        <v>14</v>
      </c>
      <c r="C8" s="88" t="s">
        <v>21</v>
      </c>
      <c r="D8" s="21" t="s">
        <v>15</v>
      </c>
      <c r="E8" s="77" t="s">
        <v>60</v>
      </c>
      <c r="F8" s="49" t="s">
        <v>61</v>
      </c>
      <c r="G8" s="50">
        <v>4.2300000000000004</v>
      </c>
      <c r="H8" s="50" t="s">
        <v>60</v>
      </c>
      <c r="I8" s="50">
        <v>2.12</v>
      </c>
      <c r="J8" s="50" t="s">
        <v>64</v>
      </c>
      <c r="K8" s="50">
        <v>3.28</v>
      </c>
      <c r="L8" s="51" t="s">
        <v>65</v>
      </c>
      <c r="M8" s="52">
        <f>Factors!Y6</f>
        <v>0.89166666666666661</v>
      </c>
      <c r="N8" s="53">
        <f>Factors!Z6</f>
        <v>1.0916666666666668</v>
      </c>
      <c r="O8" s="54">
        <f t="shared" si="0"/>
        <v>3.7717499999999999</v>
      </c>
      <c r="P8" s="50" t="str">
        <f t="shared" si="3"/>
        <v>D</v>
      </c>
      <c r="Q8" s="54">
        <f t="shared" si="1"/>
        <v>1.8903333333333332</v>
      </c>
      <c r="R8" s="50" t="str">
        <f t="shared" si="4"/>
        <v>A</v>
      </c>
      <c r="S8" s="54">
        <f t="shared" si="2"/>
        <v>3.5806666666666667</v>
      </c>
      <c r="T8" s="51" t="str">
        <f t="shared" si="5"/>
        <v>C</v>
      </c>
      <c r="U8" s="10">
        <v>1092</v>
      </c>
      <c r="V8" s="10">
        <f>M8*U8</f>
        <v>973.69999999999993</v>
      </c>
      <c r="W8" s="10">
        <f>N8*U8</f>
        <v>1192.1000000000001</v>
      </c>
    </row>
    <row r="9" spans="1:23" ht="33" hidden="1" customHeight="1" x14ac:dyDescent="0.25">
      <c r="A9" s="84"/>
      <c r="B9" s="87"/>
      <c r="C9" s="87"/>
      <c r="D9" s="21" t="s">
        <v>16</v>
      </c>
      <c r="E9" s="77"/>
      <c r="F9" s="49"/>
      <c r="G9" s="50"/>
      <c r="H9" s="50"/>
      <c r="I9" s="50"/>
      <c r="J9" s="50"/>
      <c r="K9" s="50"/>
      <c r="L9" s="51"/>
      <c r="M9" s="52">
        <f>Factors!Y7</f>
        <v>0.89166666666666661</v>
      </c>
      <c r="N9" s="53">
        <f>Factors!Z7</f>
        <v>1.0916666666666668</v>
      </c>
      <c r="O9" s="54">
        <f t="shared" si="0"/>
        <v>0</v>
      </c>
      <c r="P9" s="50" t="str">
        <f t="shared" si="3"/>
        <v>NA</v>
      </c>
      <c r="Q9" s="54">
        <f t="shared" si="1"/>
        <v>0</v>
      </c>
      <c r="R9" s="50" t="str">
        <f t="shared" si="4"/>
        <v>NA</v>
      </c>
      <c r="S9" s="54">
        <f t="shared" si="2"/>
        <v>0</v>
      </c>
      <c r="T9" s="51" t="str">
        <f t="shared" si="5"/>
        <v>NA</v>
      </c>
    </row>
    <row r="10" spans="1:23" ht="33" customHeight="1" x14ac:dyDescent="0.25">
      <c r="A10" s="84"/>
      <c r="B10" s="88" t="s">
        <v>21</v>
      </c>
      <c r="C10" s="88" t="s">
        <v>22</v>
      </c>
      <c r="D10" s="21" t="s">
        <v>15</v>
      </c>
      <c r="E10" s="77" t="s">
        <v>60</v>
      </c>
      <c r="F10" s="49" t="s">
        <v>61</v>
      </c>
      <c r="G10" s="50">
        <v>4.3899999999999997</v>
      </c>
      <c r="H10" s="50" t="s">
        <v>62</v>
      </c>
      <c r="I10" s="50">
        <v>1.74</v>
      </c>
      <c r="J10" s="50" t="s">
        <v>67</v>
      </c>
      <c r="K10" s="54">
        <v>2.8</v>
      </c>
      <c r="L10" s="51" t="s">
        <v>60</v>
      </c>
      <c r="M10" s="52">
        <f>Factors!Y8</f>
        <v>0.89166666666666661</v>
      </c>
      <c r="N10" s="53">
        <f>Factors!Z8</f>
        <v>1.0916666666666668</v>
      </c>
      <c r="O10" s="54">
        <f t="shared" si="0"/>
        <v>3.914416666666666</v>
      </c>
      <c r="P10" s="50" t="str">
        <f t="shared" si="3"/>
        <v>D</v>
      </c>
      <c r="Q10" s="54">
        <f t="shared" si="1"/>
        <v>1.5514999999999999</v>
      </c>
      <c r="R10" s="50" t="str">
        <f t="shared" si="4"/>
        <v>A</v>
      </c>
      <c r="S10" s="54">
        <f t="shared" si="2"/>
        <v>3.0566666666666666</v>
      </c>
      <c r="T10" s="51" t="str">
        <f t="shared" si="5"/>
        <v>C</v>
      </c>
      <c r="U10" s="10">
        <v>525</v>
      </c>
      <c r="V10" s="10">
        <f>M10*U10</f>
        <v>468.12499999999994</v>
      </c>
      <c r="W10" s="10">
        <f>N10*U10</f>
        <v>573.12500000000011</v>
      </c>
    </row>
    <row r="11" spans="1:23" ht="33" hidden="1" customHeight="1" x14ac:dyDescent="0.25">
      <c r="A11" s="84"/>
      <c r="B11" s="87"/>
      <c r="C11" s="87"/>
      <c r="D11" s="21" t="s">
        <v>16</v>
      </c>
      <c r="E11" s="77"/>
      <c r="F11" s="49"/>
      <c r="G11" s="50"/>
      <c r="H11" s="50"/>
      <c r="I11" s="50"/>
      <c r="J11" s="50"/>
      <c r="K11" s="50"/>
      <c r="L11" s="51"/>
      <c r="M11" s="52">
        <f>Factors!Y9</f>
        <v>0.89166666666666661</v>
      </c>
      <c r="N11" s="53">
        <f>Factors!Z9</f>
        <v>1.0916666666666668</v>
      </c>
      <c r="O11" s="54">
        <f t="shared" si="0"/>
        <v>0</v>
      </c>
      <c r="P11" s="50" t="str">
        <f t="shared" si="3"/>
        <v>NA</v>
      </c>
      <c r="Q11" s="54">
        <f t="shared" si="1"/>
        <v>0</v>
      </c>
      <c r="R11" s="50" t="str">
        <f t="shared" si="4"/>
        <v>NA</v>
      </c>
      <c r="S11" s="54">
        <f t="shared" si="2"/>
        <v>0</v>
      </c>
      <c r="T11" s="51" t="str">
        <f t="shared" si="5"/>
        <v>NA</v>
      </c>
    </row>
    <row r="12" spans="1:23" ht="33" customHeight="1" thickBot="1" x14ac:dyDescent="0.3">
      <c r="A12" s="85"/>
      <c r="B12" s="113" t="s">
        <v>63</v>
      </c>
      <c r="C12" s="114"/>
      <c r="D12" s="114"/>
      <c r="E12" s="80" t="s">
        <v>60</v>
      </c>
      <c r="F12" s="55" t="s">
        <v>61</v>
      </c>
      <c r="G12" s="56">
        <v>4.42</v>
      </c>
      <c r="H12" s="56" t="s">
        <v>62</v>
      </c>
      <c r="I12" s="56">
        <v>1.96</v>
      </c>
      <c r="J12" s="56" t="s">
        <v>67</v>
      </c>
      <c r="K12" s="56">
        <v>3.12</v>
      </c>
      <c r="L12" s="57" t="s">
        <v>65</v>
      </c>
      <c r="M12" s="58">
        <f>V12/U12</f>
        <v>0.8916666666666665</v>
      </c>
      <c r="N12" s="59">
        <f>W12/U12</f>
        <v>1.0916666666666668</v>
      </c>
      <c r="O12" s="82">
        <f t="shared" ref="O12" si="6">G12*M12</f>
        <v>3.9411666666666658</v>
      </c>
      <c r="P12" s="81" t="str">
        <f t="shared" si="3"/>
        <v>D</v>
      </c>
      <c r="Q12" s="82">
        <f t="shared" ref="Q12" si="7">I12*M12</f>
        <v>1.7476666666666663</v>
      </c>
      <c r="R12" s="81" t="str">
        <f t="shared" si="4"/>
        <v>A</v>
      </c>
      <c r="S12" s="82">
        <f t="shared" ref="S12" si="8">K12*N12</f>
        <v>3.4060000000000006</v>
      </c>
      <c r="T12" s="83" t="str">
        <f t="shared" si="5"/>
        <v>C</v>
      </c>
      <c r="U12" s="10">
        <f>SUM(U6:U11)</f>
        <v>2634</v>
      </c>
      <c r="V12" s="10">
        <f>SUM(V6:V11)</f>
        <v>2348.6499999999996</v>
      </c>
      <c r="W12" s="10">
        <f>SUM(W6:W11)</f>
        <v>2875.4500000000003</v>
      </c>
    </row>
    <row r="13" spans="1:23" ht="33" hidden="1" customHeight="1" thickTop="1" x14ac:dyDescent="0.25">
      <c r="A13" s="84" t="s">
        <v>25</v>
      </c>
      <c r="B13" s="86" t="s">
        <v>26</v>
      </c>
      <c r="C13" s="86" t="s">
        <v>27</v>
      </c>
      <c r="D13" s="22" t="s">
        <v>15</v>
      </c>
      <c r="E13" s="78"/>
      <c r="F13" s="60"/>
      <c r="G13" s="61"/>
      <c r="H13" s="61"/>
      <c r="I13" s="61"/>
      <c r="J13" s="61"/>
      <c r="K13" s="61"/>
      <c r="L13" s="62"/>
      <c r="M13" s="63">
        <f>Factors!Y10</f>
        <v>1.0083333333333333</v>
      </c>
      <c r="N13" s="64">
        <f>Factors!Z10</f>
        <v>0.94166666666666676</v>
      </c>
      <c r="O13" s="65">
        <f t="shared" si="0"/>
        <v>0</v>
      </c>
      <c r="P13" s="61" t="str">
        <f t="shared" si="3"/>
        <v>NA</v>
      </c>
      <c r="Q13" s="65">
        <f t="shared" si="1"/>
        <v>0</v>
      </c>
      <c r="R13" s="61" t="str">
        <f t="shared" si="4"/>
        <v>NA</v>
      </c>
      <c r="S13" s="65">
        <f t="shared" si="2"/>
        <v>0</v>
      </c>
      <c r="T13" s="62" t="str">
        <f t="shared" si="5"/>
        <v>NA</v>
      </c>
    </row>
    <row r="14" spans="1:23" ht="33" customHeight="1" thickTop="1" x14ac:dyDescent="0.25">
      <c r="A14" s="84"/>
      <c r="B14" s="87"/>
      <c r="C14" s="87"/>
      <c r="D14" s="21" t="s">
        <v>16</v>
      </c>
      <c r="E14" s="77" t="s">
        <v>60</v>
      </c>
      <c r="F14" s="49" t="s">
        <v>60</v>
      </c>
      <c r="G14" s="50">
        <v>4.2300000000000004</v>
      </c>
      <c r="H14" s="50" t="s">
        <v>60</v>
      </c>
      <c r="I14" s="50">
        <v>2.72</v>
      </c>
      <c r="J14" s="50" t="s">
        <v>64</v>
      </c>
      <c r="K14" s="50">
        <v>2.96</v>
      </c>
      <c r="L14" s="51" t="s">
        <v>60</v>
      </c>
      <c r="M14" s="52">
        <f>Factors!Y11</f>
        <v>1.0083333333333333</v>
      </c>
      <c r="N14" s="53">
        <f>Factors!Z11</f>
        <v>0.94166666666666676</v>
      </c>
      <c r="O14" s="54">
        <f>G14*M14</f>
        <v>4.26525</v>
      </c>
      <c r="P14" s="50" t="str">
        <f t="shared" si="3"/>
        <v>E</v>
      </c>
      <c r="Q14" s="54">
        <f>I14*M14</f>
        <v>2.7426666666666666</v>
      </c>
      <c r="R14" s="50" t="str">
        <f t="shared" si="4"/>
        <v>B</v>
      </c>
      <c r="S14" s="54">
        <f>K14*N14</f>
        <v>2.7873333333333337</v>
      </c>
      <c r="T14" s="51" t="str">
        <f t="shared" si="5"/>
        <v>D</v>
      </c>
      <c r="U14" s="10">
        <v>1827</v>
      </c>
      <c r="V14" s="10">
        <f>M14*U14</f>
        <v>1842.2249999999999</v>
      </c>
      <c r="W14" s="10">
        <f>N14*U14</f>
        <v>1720.4250000000002</v>
      </c>
    </row>
    <row r="15" spans="1:23" ht="33" hidden="1" customHeight="1" x14ac:dyDescent="0.25">
      <c r="A15" s="84"/>
      <c r="B15" s="88" t="s">
        <v>27</v>
      </c>
      <c r="C15" s="88" t="s">
        <v>29</v>
      </c>
      <c r="D15" s="21" t="s">
        <v>15</v>
      </c>
      <c r="E15" s="77"/>
      <c r="F15" s="49"/>
      <c r="G15" s="50"/>
      <c r="H15" s="50"/>
      <c r="I15" s="50"/>
      <c r="J15" s="50"/>
      <c r="K15" s="50"/>
      <c r="L15" s="51"/>
      <c r="M15" s="52">
        <f>Factors!Y12</f>
        <v>0.96666666666666667</v>
      </c>
      <c r="N15" s="53">
        <f>Factors!Z12</f>
        <v>0.96666666666666679</v>
      </c>
      <c r="O15" s="54">
        <f t="shared" ref="O15:O18" si="9">G15*M15</f>
        <v>0</v>
      </c>
      <c r="P15" s="50" t="str">
        <f t="shared" si="3"/>
        <v>NA</v>
      </c>
      <c r="Q15" s="54">
        <f t="shared" ref="Q15:Q18" si="10">I15*M15</f>
        <v>0</v>
      </c>
      <c r="R15" s="50" t="str">
        <f t="shared" si="4"/>
        <v>NA</v>
      </c>
      <c r="S15" s="54">
        <f t="shared" ref="S15:S18" si="11">K15*N15</f>
        <v>0</v>
      </c>
      <c r="T15" s="51" t="str">
        <f t="shared" si="5"/>
        <v>NA</v>
      </c>
    </row>
    <row r="16" spans="1:23" ht="33" customHeight="1" x14ac:dyDescent="0.25">
      <c r="A16" s="84"/>
      <c r="B16" s="87"/>
      <c r="C16" s="87"/>
      <c r="D16" s="21" t="s">
        <v>16</v>
      </c>
      <c r="E16" s="77" t="s">
        <v>60</v>
      </c>
      <c r="F16" s="49" t="s">
        <v>61</v>
      </c>
      <c r="G16" s="50">
        <v>4.25</v>
      </c>
      <c r="H16" s="50" t="s">
        <v>62</v>
      </c>
      <c r="I16" s="50">
        <v>2.0699999999999998</v>
      </c>
      <c r="J16" s="50" t="s">
        <v>64</v>
      </c>
      <c r="K16" s="50">
        <v>2.96</v>
      </c>
      <c r="L16" s="51" t="s">
        <v>60</v>
      </c>
      <c r="M16" s="52">
        <f>Factors!Y13</f>
        <v>0.96666666666666667</v>
      </c>
      <c r="N16" s="53">
        <f>Factors!Z13</f>
        <v>0.96666666666666679</v>
      </c>
      <c r="O16" s="54">
        <f t="shared" si="9"/>
        <v>4.1083333333333334</v>
      </c>
      <c r="P16" s="50" t="str">
        <f t="shared" si="3"/>
        <v>D</v>
      </c>
      <c r="Q16" s="54">
        <f t="shared" si="10"/>
        <v>2.0009999999999999</v>
      </c>
      <c r="R16" s="50" t="str">
        <f t="shared" si="4"/>
        <v>B</v>
      </c>
      <c r="S16" s="54">
        <f t="shared" si="11"/>
        <v>2.8613333333333335</v>
      </c>
      <c r="T16" s="51" t="str">
        <f t="shared" si="5"/>
        <v>D</v>
      </c>
      <c r="U16" s="10">
        <v>1272</v>
      </c>
      <c r="V16" s="10">
        <f t="shared" ref="V16:V18" si="12">M16*U16</f>
        <v>1229.5999999999999</v>
      </c>
      <c r="W16" s="10">
        <f t="shared" ref="W16:W18" si="13">N16*U16</f>
        <v>1229.6000000000001</v>
      </c>
    </row>
    <row r="17" spans="1:23" ht="33" hidden="1" customHeight="1" x14ac:dyDescent="0.25">
      <c r="A17" s="84"/>
      <c r="B17" s="88" t="s">
        <v>29</v>
      </c>
      <c r="C17" s="88" t="s">
        <v>30</v>
      </c>
      <c r="D17" s="21" t="s">
        <v>15</v>
      </c>
      <c r="E17" s="77"/>
      <c r="F17" s="49"/>
      <c r="G17" s="50"/>
      <c r="H17" s="50"/>
      <c r="I17" s="50"/>
      <c r="J17" s="50"/>
      <c r="K17" s="50"/>
      <c r="L17" s="51"/>
      <c r="M17" s="52">
        <f>Factors!Y14</f>
        <v>1.0083333333333333</v>
      </c>
      <c r="N17" s="53">
        <f>Factors!Z14</f>
        <v>0.94166666666666676</v>
      </c>
      <c r="O17" s="54">
        <f t="shared" si="9"/>
        <v>0</v>
      </c>
      <c r="P17" s="50" t="str">
        <f t="shared" si="3"/>
        <v>NA</v>
      </c>
      <c r="Q17" s="54">
        <f t="shared" si="10"/>
        <v>0</v>
      </c>
      <c r="R17" s="50" t="str">
        <f t="shared" si="4"/>
        <v>NA</v>
      </c>
      <c r="S17" s="54">
        <f t="shared" si="11"/>
        <v>0</v>
      </c>
      <c r="T17" s="51" t="str">
        <f t="shared" si="5"/>
        <v>NA</v>
      </c>
    </row>
    <row r="18" spans="1:23" ht="33" customHeight="1" x14ac:dyDescent="0.25">
      <c r="A18" s="84"/>
      <c r="B18" s="87"/>
      <c r="C18" s="87"/>
      <c r="D18" s="21" t="s">
        <v>16</v>
      </c>
      <c r="E18" s="77" t="s">
        <v>60</v>
      </c>
      <c r="F18" s="49" t="s">
        <v>62</v>
      </c>
      <c r="G18" s="50">
        <v>4.22</v>
      </c>
      <c r="H18" s="50" t="s">
        <v>60</v>
      </c>
      <c r="I18" s="54">
        <v>2.7</v>
      </c>
      <c r="J18" s="50" t="s">
        <v>64</v>
      </c>
      <c r="K18" s="50">
        <v>3.29</v>
      </c>
      <c r="L18" s="51" t="s">
        <v>65</v>
      </c>
      <c r="M18" s="52">
        <f>Factors!Y15</f>
        <v>1.0083333333333333</v>
      </c>
      <c r="N18" s="53">
        <f>Factors!Z15</f>
        <v>0.94166666666666676</v>
      </c>
      <c r="O18" s="54">
        <f t="shared" si="9"/>
        <v>4.2551666666666659</v>
      </c>
      <c r="P18" s="50" t="str">
        <f t="shared" si="3"/>
        <v>E</v>
      </c>
      <c r="Q18" s="54">
        <f t="shared" si="10"/>
        <v>2.7225000000000001</v>
      </c>
      <c r="R18" s="50" t="str">
        <f t="shared" si="4"/>
        <v>B</v>
      </c>
      <c r="S18" s="54">
        <f t="shared" si="11"/>
        <v>3.0980833333333337</v>
      </c>
      <c r="T18" s="51" t="str">
        <f t="shared" si="5"/>
        <v>C</v>
      </c>
      <c r="U18" s="10">
        <v>1273</v>
      </c>
      <c r="V18" s="10">
        <f t="shared" si="12"/>
        <v>1283.6083333333333</v>
      </c>
      <c r="W18" s="10">
        <f t="shared" si="13"/>
        <v>1198.7416666666668</v>
      </c>
    </row>
    <row r="19" spans="1:23" ht="33" customHeight="1" thickBot="1" x14ac:dyDescent="0.3">
      <c r="A19" s="85"/>
      <c r="B19" s="113" t="s">
        <v>63</v>
      </c>
      <c r="C19" s="114"/>
      <c r="D19" s="114"/>
      <c r="E19" s="80" t="s">
        <v>60</v>
      </c>
      <c r="F19" s="55" t="s">
        <v>62</v>
      </c>
      <c r="G19" s="56">
        <v>4.2300000000000004</v>
      </c>
      <c r="H19" s="56" t="s">
        <v>60</v>
      </c>
      <c r="I19" s="56">
        <v>2.56</v>
      </c>
      <c r="J19" s="56" t="s">
        <v>64</v>
      </c>
      <c r="K19" s="56">
        <v>3.06</v>
      </c>
      <c r="L19" s="57" t="s">
        <v>65</v>
      </c>
      <c r="M19" s="58">
        <f>V19/U19</f>
        <v>0.99621073498017687</v>
      </c>
      <c r="N19" s="59">
        <f>W19/U19</f>
        <v>0.94894022567856073</v>
      </c>
      <c r="O19" s="82">
        <f t="shared" ref="O19" si="14">G19*M19</f>
        <v>4.2139714089661489</v>
      </c>
      <c r="P19" s="81" t="str">
        <f t="shared" si="3"/>
        <v>D</v>
      </c>
      <c r="Q19" s="82">
        <f t="shared" ref="Q19" si="15">I19*M19</f>
        <v>2.5502994815492528</v>
      </c>
      <c r="R19" s="81" t="str">
        <f t="shared" ref="R19" si="16">IF(Q19&gt;5,"F",IF(Q19&gt;4.25,"E",IF(Q19&gt;3.5,"D",IF(Q19&gt;2.75,"C",IF(Q19&gt;2,"B",IF(Q19&lt;0,"A","NA"))))))</f>
        <v>B</v>
      </c>
      <c r="S19" s="82">
        <f t="shared" ref="S19" si="17">K19*N19</f>
        <v>2.9037570905763959</v>
      </c>
      <c r="T19" s="83" t="str">
        <f t="shared" si="5"/>
        <v>D</v>
      </c>
      <c r="U19" s="10">
        <f>SUM(U14:U18)</f>
        <v>4372</v>
      </c>
      <c r="V19" s="10">
        <f t="shared" ref="V19:W19" si="18">SUM(V14:V18)</f>
        <v>4355.4333333333334</v>
      </c>
      <c r="W19" s="10">
        <f t="shared" si="18"/>
        <v>4148.7666666666673</v>
      </c>
    </row>
    <row r="20" spans="1:23" ht="15.75" thickTop="1" x14ac:dyDescent="0.25">
      <c r="A20" s="67" t="s">
        <v>82</v>
      </c>
    </row>
    <row r="21" spans="1:23" x14ac:dyDescent="0.25">
      <c r="A21" s="79" t="s">
        <v>89</v>
      </c>
    </row>
    <row r="22" spans="1:23" ht="23.25" x14ac:dyDescent="0.25">
      <c r="B22" s="7"/>
      <c r="C22" s="7"/>
      <c r="D22" s="7"/>
      <c r="E22" s="7"/>
    </row>
    <row r="23" spans="1:23" ht="19.5" thickBot="1" x14ac:dyDescent="0.35">
      <c r="A23" s="119" t="s">
        <v>71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</row>
    <row r="24" spans="1:23" ht="15" customHeight="1" thickTop="1" x14ac:dyDescent="0.25">
      <c r="A24" s="116" t="s">
        <v>0</v>
      </c>
      <c r="B24" s="102" t="s">
        <v>1</v>
      </c>
      <c r="C24" s="102" t="s">
        <v>2</v>
      </c>
      <c r="D24" s="111" t="s">
        <v>83</v>
      </c>
      <c r="E24" s="122" t="s">
        <v>87</v>
      </c>
      <c r="F24" s="115" t="s">
        <v>53</v>
      </c>
      <c r="G24" s="101"/>
      <c r="H24" s="101"/>
      <c r="I24" s="101"/>
      <c r="J24" s="101"/>
      <c r="K24" s="101"/>
      <c r="L24" s="110"/>
      <c r="M24" s="109" t="s">
        <v>88</v>
      </c>
      <c r="N24" s="101"/>
      <c r="O24" s="101"/>
      <c r="P24" s="101"/>
      <c r="Q24" s="101"/>
      <c r="R24" s="101"/>
      <c r="S24" s="101"/>
      <c r="T24" s="110"/>
    </row>
    <row r="25" spans="1:23" ht="45.75" thickBot="1" x14ac:dyDescent="0.3">
      <c r="A25" s="117"/>
      <c r="B25" s="103"/>
      <c r="C25" s="103"/>
      <c r="D25" s="112"/>
      <c r="E25" s="123"/>
      <c r="F25" s="24" t="s">
        <v>84</v>
      </c>
      <c r="G25" s="16" t="s">
        <v>54</v>
      </c>
      <c r="H25" s="16" t="s">
        <v>55</v>
      </c>
      <c r="I25" s="16" t="s">
        <v>58</v>
      </c>
      <c r="J25" s="16" t="s">
        <v>59</v>
      </c>
      <c r="K25" s="16" t="s">
        <v>56</v>
      </c>
      <c r="L25" s="17" t="s">
        <v>57</v>
      </c>
      <c r="M25" s="23" t="s">
        <v>66</v>
      </c>
      <c r="N25" s="16" t="s">
        <v>85</v>
      </c>
      <c r="O25" s="16" t="s">
        <v>54</v>
      </c>
      <c r="P25" s="16" t="s">
        <v>55</v>
      </c>
      <c r="Q25" s="16" t="s">
        <v>58</v>
      </c>
      <c r="R25" s="16" t="s">
        <v>59</v>
      </c>
      <c r="S25" s="16" t="s">
        <v>56</v>
      </c>
      <c r="T25" s="17" t="s">
        <v>57</v>
      </c>
    </row>
    <row r="26" spans="1:23" ht="32.25" customHeight="1" thickTop="1" x14ac:dyDescent="0.25">
      <c r="A26" s="93" t="s">
        <v>12</v>
      </c>
      <c r="B26" s="90" t="s">
        <v>13</v>
      </c>
      <c r="C26" s="90" t="s">
        <v>14</v>
      </c>
      <c r="D26" s="20" t="s">
        <v>15</v>
      </c>
      <c r="E26" s="76" t="s">
        <v>60</v>
      </c>
      <c r="F26" s="43" t="s">
        <v>61</v>
      </c>
      <c r="G26" s="44">
        <v>3.73</v>
      </c>
      <c r="H26" s="44" t="s">
        <v>60</v>
      </c>
      <c r="I26" s="44">
        <v>1.8</v>
      </c>
      <c r="J26" s="44" t="s">
        <v>67</v>
      </c>
      <c r="K26" s="44">
        <v>3.79</v>
      </c>
      <c r="L26" s="45" t="s">
        <v>65</v>
      </c>
      <c r="M26" s="46">
        <f>Factors!Y24</f>
        <v>0.82499999999999984</v>
      </c>
      <c r="N26" s="47">
        <f>Factors!Z24</f>
        <v>1.1583333333333334</v>
      </c>
      <c r="O26" s="48">
        <f t="shared" ref="O26:O33" si="19">G26*M26</f>
        <v>3.0772499999999994</v>
      </c>
      <c r="P26" s="44" t="str">
        <f>IF(O26&gt;5,"F",IF(O26&gt;4.25,"E",IF(O26&gt;3.5,"D",IF(O26&gt;2.75,"C",IF(O26&gt;2,"B",IF(O26&gt;0,"A","NA"))))))</f>
        <v>C</v>
      </c>
      <c r="Q26" s="48">
        <f t="shared" ref="Q26:Q33" si="20">I26*M26</f>
        <v>1.4849999999999997</v>
      </c>
      <c r="R26" s="44" t="str">
        <f>IF(Q26&gt;5,"F",IF(Q26&gt;4.25,"E",IF(Q26&gt;3.5,"D",IF(Q26&gt;2.75,"C",IF(Q26&gt;2,"B",IF(Q26&gt;0,"A","NA"))))))</f>
        <v>A</v>
      </c>
      <c r="S26" s="48">
        <f t="shared" ref="S26:S33" si="21">K26*N26</f>
        <v>4.390083333333334</v>
      </c>
      <c r="T26" s="45" t="str">
        <f>IF(S26&gt;6,"A",IF(S26&gt;4,"B",IF(S26&gt;3,"C",IF(S26&gt;2,"D",IF(S26&gt;1,"E",IF(S26&lt;0,"F","NA"))))))</f>
        <v>B</v>
      </c>
      <c r="U26" s="10">
        <v>1017</v>
      </c>
      <c r="V26" s="10">
        <f>M26*U26</f>
        <v>839.02499999999986</v>
      </c>
      <c r="W26" s="10">
        <f>N26*U26</f>
        <v>1178.0250000000001</v>
      </c>
    </row>
    <row r="27" spans="1:23" ht="32.25" hidden="1" customHeight="1" x14ac:dyDescent="0.25">
      <c r="A27" s="84"/>
      <c r="B27" s="87"/>
      <c r="C27" s="87"/>
      <c r="D27" s="21" t="s">
        <v>16</v>
      </c>
      <c r="E27" s="77"/>
      <c r="F27" s="49"/>
      <c r="G27" s="50"/>
      <c r="H27" s="50"/>
      <c r="I27" s="50"/>
      <c r="J27" s="50"/>
      <c r="K27" s="50"/>
      <c r="L27" s="51"/>
      <c r="M27" s="52">
        <f>Factors!Y25</f>
        <v>0.82499999999999984</v>
      </c>
      <c r="N27" s="53">
        <f>Factors!Z25</f>
        <v>1.1583333333333334</v>
      </c>
      <c r="O27" s="54">
        <f t="shared" si="19"/>
        <v>0</v>
      </c>
      <c r="P27" s="50" t="str">
        <f t="shared" ref="P27:P39" si="22">IF(O27&gt;5,"F",IF(O27&gt;4.25,"E",IF(O27&gt;3.5,"D",IF(O27&gt;2.75,"C",IF(O27&gt;2,"B",IF(O27&gt;0,"A","NA"))))))</f>
        <v>NA</v>
      </c>
      <c r="Q27" s="54">
        <f t="shared" si="20"/>
        <v>0</v>
      </c>
      <c r="R27" s="50" t="str">
        <f t="shared" ref="R27:R39" si="23">IF(Q27&gt;5,"F",IF(Q27&gt;4.25,"E",IF(Q27&gt;3.5,"D",IF(Q27&gt;2.75,"C",IF(Q27&gt;2,"B",IF(Q27&gt;0,"A","NA"))))))</f>
        <v>NA</v>
      </c>
      <c r="S27" s="54">
        <f t="shared" si="21"/>
        <v>0</v>
      </c>
      <c r="T27" s="51" t="str">
        <f t="shared" ref="T27:T39" si="24">IF(S27&gt;6,"A",IF(S27&gt;4,"B",IF(S27&gt;3,"C",IF(S27&gt;2,"D",IF(S27&gt;1,"E",IF(S27&lt;0,"F","NA"))))))</f>
        <v>NA</v>
      </c>
    </row>
    <row r="28" spans="1:23" ht="32.25" customHeight="1" x14ac:dyDescent="0.25">
      <c r="A28" s="84"/>
      <c r="B28" s="88" t="s">
        <v>14</v>
      </c>
      <c r="C28" s="88" t="s">
        <v>21</v>
      </c>
      <c r="D28" s="21" t="s">
        <v>15</v>
      </c>
      <c r="E28" s="77" t="s">
        <v>60</v>
      </c>
      <c r="F28" s="49" t="s">
        <v>61</v>
      </c>
      <c r="G28" s="50">
        <v>2.88</v>
      </c>
      <c r="H28" s="50" t="s">
        <v>65</v>
      </c>
      <c r="I28" s="50">
        <v>2.04</v>
      </c>
      <c r="J28" s="50" t="s">
        <v>64</v>
      </c>
      <c r="K28" s="50">
        <v>3.62</v>
      </c>
      <c r="L28" s="51" t="s">
        <v>65</v>
      </c>
      <c r="M28" s="52">
        <f>Factors!Y26</f>
        <v>0.86666666666666659</v>
      </c>
      <c r="N28" s="53">
        <f>Factors!Z26</f>
        <v>1.1333333333333335</v>
      </c>
      <c r="O28" s="54">
        <f t="shared" si="19"/>
        <v>2.4959999999999996</v>
      </c>
      <c r="P28" s="50" t="str">
        <f t="shared" si="22"/>
        <v>B</v>
      </c>
      <c r="Q28" s="54">
        <f t="shared" si="20"/>
        <v>1.7679999999999998</v>
      </c>
      <c r="R28" s="50" t="str">
        <f t="shared" si="23"/>
        <v>A</v>
      </c>
      <c r="S28" s="54">
        <f t="shared" si="21"/>
        <v>4.1026666666666678</v>
      </c>
      <c r="T28" s="51" t="str">
        <f t="shared" si="24"/>
        <v>B</v>
      </c>
      <c r="U28" s="10">
        <v>1092</v>
      </c>
      <c r="V28" s="10">
        <f>M28*U28</f>
        <v>946.39999999999986</v>
      </c>
      <c r="W28" s="10">
        <f>N28*U28</f>
        <v>1237.6000000000001</v>
      </c>
    </row>
    <row r="29" spans="1:23" ht="32.25" hidden="1" customHeight="1" x14ac:dyDescent="0.25">
      <c r="A29" s="84"/>
      <c r="B29" s="87"/>
      <c r="C29" s="87"/>
      <c r="D29" s="21" t="s">
        <v>16</v>
      </c>
      <c r="E29" s="77"/>
      <c r="F29" s="49"/>
      <c r="G29" s="50"/>
      <c r="H29" s="50"/>
      <c r="I29" s="50"/>
      <c r="J29" s="50"/>
      <c r="K29" s="50"/>
      <c r="L29" s="51"/>
      <c r="M29" s="52">
        <f>Factors!Y27</f>
        <v>0.86666666666666659</v>
      </c>
      <c r="N29" s="53">
        <f>Factors!Z27</f>
        <v>1.1333333333333335</v>
      </c>
      <c r="O29" s="54">
        <f t="shared" si="19"/>
        <v>0</v>
      </c>
      <c r="P29" s="50" t="str">
        <f t="shared" si="22"/>
        <v>NA</v>
      </c>
      <c r="Q29" s="54">
        <f t="shared" si="20"/>
        <v>0</v>
      </c>
      <c r="R29" s="50" t="str">
        <f t="shared" si="23"/>
        <v>NA</v>
      </c>
      <c r="S29" s="54">
        <f t="shared" si="21"/>
        <v>0</v>
      </c>
      <c r="T29" s="51" t="str">
        <f t="shared" si="24"/>
        <v>NA</v>
      </c>
    </row>
    <row r="30" spans="1:23" ht="32.25" customHeight="1" x14ac:dyDescent="0.25">
      <c r="A30" s="84"/>
      <c r="B30" s="88" t="s">
        <v>21</v>
      </c>
      <c r="C30" s="88" t="s">
        <v>22</v>
      </c>
      <c r="D30" s="21" t="s">
        <v>15</v>
      </c>
      <c r="E30" s="77" t="s">
        <v>60</v>
      </c>
      <c r="F30" s="49" t="s">
        <v>61</v>
      </c>
      <c r="G30" s="50">
        <v>3.49</v>
      </c>
      <c r="H30" s="50" t="s">
        <v>65</v>
      </c>
      <c r="I30" s="50">
        <v>1.66</v>
      </c>
      <c r="J30" s="50" t="s">
        <v>67</v>
      </c>
      <c r="K30" s="54">
        <v>3.41</v>
      </c>
      <c r="L30" s="51" t="s">
        <v>65</v>
      </c>
      <c r="M30" s="52">
        <f>Factors!Y28</f>
        <v>0.86666666666666659</v>
      </c>
      <c r="N30" s="53">
        <f>Factors!Z28</f>
        <v>1.1333333333333335</v>
      </c>
      <c r="O30" s="54">
        <f t="shared" si="19"/>
        <v>3.0246666666666666</v>
      </c>
      <c r="P30" s="50" t="str">
        <f t="shared" si="22"/>
        <v>C</v>
      </c>
      <c r="Q30" s="54">
        <f t="shared" si="20"/>
        <v>1.4386666666666665</v>
      </c>
      <c r="R30" s="50" t="str">
        <f t="shared" si="23"/>
        <v>A</v>
      </c>
      <c r="S30" s="54">
        <f t="shared" si="21"/>
        <v>3.8646666666666674</v>
      </c>
      <c r="T30" s="51" t="str">
        <f t="shared" si="24"/>
        <v>C</v>
      </c>
      <c r="U30" s="10">
        <v>525</v>
      </c>
      <c r="V30" s="10">
        <f>M30*U30</f>
        <v>454.99999999999994</v>
      </c>
      <c r="W30" s="10">
        <f>N30*U30</f>
        <v>595.00000000000011</v>
      </c>
    </row>
    <row r="31" spans="1:23" ht="32.25" hidden="1" customHeight="1" x14ac:dyDescent="0.25">
      <c r="A31" s="84"/>
      <c r="B31" s="87"/>
      <c r="C31" s="87"/>
      <c r="D31" s="21" t="s">
        <v>16</v>
      </c>
      <c r="E31" s="77"/>
      <c r="F31" s="49"/>
      <c r="G31" s="50"/>
      <c r="H31" s="50"/>
      <c r="I31" s="50"/>
      <c r="J31" s="50"/>
      <c r="K31" s="50"/>
      <c r="L31" s="51"/>
      <c r="M31" s="52">
        <f>Factors!Y29</f>
        <v>0.86666666666666659</v>
      </c>
      <c r="N31" s="53">
        <f>Factors!Z29</f>
        <v>1.1333333333333335</v>
      </c>
      <c r="O31" s="54">
        <f t="shared" si="19"/>
        <v>0</v>
      </c>
      <c r="P31" s="50" t="str">
        <f t="shared" si="22"/>
        <v>NA</v>
      </c>
      <c r="Q31" s="54">
        <f t="shared" si="20"/>
        <v>0</v>
      </c>
      <c r="R31" s="50" t="str">
        <f t="shared" si="23"/>
        <v>NA</v>
      </c>
      <c r="S31" s="54">
        <f t="shared" si="21"/>
        <v>0</v>
      </c>
      <c r="T31" s="51" t="str">
        <f t="shared" si="24"/>
        <v>NA</v>
      </c>
    </row>
    <row r="32" spans="1:23" ht="32.25" customHeight="1" thickBot="1" x14ac:dyDescent="0.3">
      <c r="A32" s="85"/>
      <c r="B32" s="113" t="s">
        <v>63</v>
      </c>
      <c r="C32" s="114"/>
      <c r="D32" s="118"/>
      <c r="E32" s="80" t="s">
        <v>60</v>
      </c>
      <c r="F32" s="55" t="s">
        <v>61</v>
      </c>
      <c r="G32" s="56">
        <v>3.38</v>
      </c>
      <c r="H32" s="56" t="s">
        <v>65</v>
      </c>
      <c r="I32" s="56">
        <v>1.88</v>
      </c>
      <c r="J32" s="56" t="s">
        <v>67</v>
      </c>
      <c r="K32" s="56">
        <v>3.64</v>
      </c>
      <c r="L32" s="57" t="s">
        <v>65</v>
      </c>
      <c r="M32" s="58">
        <f>V32/U32</f>
        <v>0.85057896735003791</v>
      </c>
      <c r="N32" s="59">
        <f>W32/U32</f>
        <v>1.1429859529233106</v>
      </c>
      <c r="O32" s="82">
        <f t="shared" si="19"/>
        <v>2.874956909643128</v>
      </c>
      <c r="P32" s="81" t="str">
        <f t="shared" si="22"/>
        <v>C</v>
      </c>
      <c r="Q32" s="82">
        <f t="shared" si="20"/>
        <v>1.5990884586180711</v>
      </c>
      <c r="R32" s="81" t="str">
        <f t="shared" si="23"/>
        <v>A</v>
      </c>
      <c r="S32" s="82">
        <f t="shared" si="21"/>
        <v>4.1604688686408506</v>
      </c>
      <c r="T32" s="83" t="str">
        <f t="shared" si="24"/>
        <v>B</v>
      </c>
      <c r="U32" s="10">
        <f>SUM(U26:U31)</f>
        <v>2634</v>
      </c>
      <c r="V32" s="10">
        <f>SUM(V26:V31)</f>
        <v>2240.4249999999997</v>
      </c>
      <c r="W32" s="10">
        <f>SUM(W26:W31)</f>
        <v>3010.625</v>
      </c>
    </row>
    <row r="33" spans="1:23" ht="32.25" hidden="1" customHeight="1" thickTop="1" x14ac:dyDescent="0.25">
      <c r="A33" s="84" t="s">
        <v>25</v>
      </c>
      <c r="B33" s="86" t="s">
        <v>26</v>
      </c>
      <c r="C33" s="86" t="s">
        <v>27</v>
      </c>
      <c r="D33" s="22" t="s">
        <v>15</v>
      </c>
      <c r="E33" s="78"/>
      <c r="F33" s="60"/>
      <c r="G33" s="61"/>
      <c r="H33" s="61"/>
      <c r="I33" s="61"/>
      <c r="J33" s="61"/>
      <c r="K33" s="61"/>
      <c r="L33" s="62"/>
      <c r="M33" s="63">
        <f>Factors!Y30</f>
        <v>0.98333333333333339</v>
      </c>
      <c r="N33" s="64">
        <f>Factors!Z30</f>
        <v>0.98333333333333339</v>
      </c>
      <c r="O33" s="65">
        <f t="shared" si="19"/>
        <v>0</v>
      </c>
      <c r="P33" s="61" t="str">
        <f t="shared" si="22"/>
        <v>NA</v>
      </c>
      <c r="Q33" s="65">
        <f t="shared" si="20"/>
        <v>0</v>
      </c>
      <c r="R33" s="61" t="str">
        <f t="shared" si="23"/>
        <v>NA</v>
      </c>
      <c r="S33" s="65">
        <f t="shared" si="21"/>
        <v>0</v>
      </c>
      <c r="T33" s="62" t="str">
        <f t="shared" si="24"/>
        <v>NA</v>
      </c>
    </row>
    <row r="34" spans="1:23" ht="32.25" customHeight="1" thickTop="1" x14ac:dyDescent="0.25">
      <c r="A34" s="84"/>
      <c r="B34" s="87"/>
      <c r="C34" s="87"/>
      <c r="D34" s="21" t="s">
        <v>16</v>
      </c>
      <c r="E34" s="77" t="s">
        <v>60</v>
      </c>
      <c r="F34" s="49" t="s">
        <v>61</v>
      </c>
      <c r="G34" s="50">
        <v>2.69</v>
      </c>
      <c r="H34" s="50" t="s">
        <v>64</v>
      </c>
      <c r="I34" s="50">
        <v>3.54</v>
      </c>
      <c r="J34" s="50" t="s">
        <v>60</v>
      </c>
      <c r="K34" s="50">
        <v>2.69</v>
      </c>
      <c r="L34" s="51" t="s">
        <v>60</v>
      </c>
      <c r="M34" s="52">
        <f>Factors!Y31</f>
        <v>0.98333333333333339</v>
      </c>
      <c r="N34" s="53">
        <f>Factors!Z31</f>
        <v>0.98333333333333339</v>
      </c>
      <c r="O34" s="54">
        <f>G34*M34</f>
        <v>2.6451666666666669</v>
      </c>
      <c r="P34" s="50" t="str">
        <f t="shared" si="22"/>
        <v>B</v>
      </c>
      <c r="Q34" s="54">
        <f>I34*M34</f>
        <v>3.4810000000000003</v>
      </c>
      <c r="R34" s="50" t="str">
        <f t="shared" si="23"/>
        <v>C</v>
      </c>
      <c r="S34" s="54">
        <f>K34*N34</f>
        <v>2.6451666666666669</v>
      </c>
      <c r="T34" s="51" t="str">
        <f t="shared" si="24"/>
        <v>D</v>
      </c>
      <c r="U34" s="10">
        <v>1827</v>
      </c>
      <c r="V34" s="10">
        <f>M34*U34</f>
        <v>1796.5500000000002</v>
      </c>
      <c r="W34" s="10">
        <f>N34*U34</f>
        <v>1796.5500000000002</v>
      </c>
    </row>
    <row r="35" spans="1:23" ht="32.25" hidden="1" customHeight="1" x14ac:dyDescent="0.25">
      <c r="A35" s="84"/>
      <c r="B35" s="88" t="s">
        <v>27</v>
      </c>
      <c r="C35" s="88" t="s">
        <v>29</v>
      </c>
      <c r="D35" s="21" t="s">
        <v>15</v>
      </c>
      <c r="E35" s="77"/>
      <c r="F35" s="49"/>
      <c r="G35" s="50"/>
      <c r="H35" s="50"/>
      <c r="I35" s="50"/>
      <c r="J35" s="50"/>
      <c r="K35" s="50"/>
      <c r="L35" s="51"/>
      <c r="M35" s="52">
        <f>Factors!Y32</f>
        <v>0.94166666666666676</v>
      </c>
      <c r="N35" s="53">
        <f>Factors!Z32</f>
        <v>1.0083333333333335</v>
      </c>
      <c r="O35" s="54">
        <f t="shared" ref="O35:O39" si="25">G35*M35</f>
        <v>0</v>
      </c>
      <c r="P35" s="50" t="str">
        <f t="shared" si="22"/>
        <v>NA</v>
      </c>
      <c r="Q35" s="54">
        <f t="shared" ref="Q35:Q39" si="26">I35*M35</f>
        <v>0</v>
      </c>
      <c r="R35" s="50" t="str">
        <f t="shared" si="23"/>
        <v>NA</v>
      </c>
      <c r="S35" s="54">
        <f t="shared" ref="S35:S39" si="27">K35*N35</f>
        <v>0</v>
      </c>
      <c r="T35" s="51" t="str">
        <f t="shared" si="24"/>
        <v>NA</v>
      </c>
    </row>
    <row r="36" spans="1:23" ht="32.25" customHeight="1" x14ac:dyDescent="0.25">
      <c r="A36" s="84"/>
      <c r="B36" s="87"/>
      <c r="C36" s="87"/>
      <c r="D36" s="21" t="s">
        <v>16</v>
      </c>
      <c r="E36" s="77" t="s">
        <v>60</v>
      </c>
      <c r="F36" s="49" t="s">
        <v>61</v>
      </c>
      <c r="G36" s="50">
        <v>2.89</v>
      </c>
      <c r="H36" s="50" t="s">
        <v>65</v>
      </c>
      <c r="I36" s="50">
        <v>2.74</v>
      </c>
      <c r="J36" s="50" t="s">
        <v>64</v>
      </c>
      <c r="K36" s="50">
        <v>2.96</v>
      </c>
      <c r="L36" s="51" t="s">
        <v>60</v>
      </c>
      <c r="M36" s="52">
        <f>Factors!Y33</f>
        <v>0.94166666666666676</v>
      </c>
      <c r="N36" s="53">
        <f>Factors!Z33</f>
        <v>1.0083333333333335</v>
      </c>
      <c r="O36" s="54">
        <f t="shared" si="25"/>
        <v>2.7214166666666673</v>
      </c>
      <c r="P36" s="50" t="str">
        <f t="shared" si="22"/>
        <v>B</v>
      </c>
      <c r="Q36" s="54">
        <f t="shared" si="26"/>
        <v>2.5801666666666669</v>
      </c>
      <c r="R36" s="50" t="str">
        <f t="shared" si="23"/>
        <v>B</v>
      </c>
      <c r="S36" s="54">
        <f t="shared" si="27"/>
        <v>2.984666666666667</v>
      </c>
      <c r="T36" s="51" t="str">
        <f t="shared" si="24"/>
        <v>D</v>
      </c>
      <c r="U36" s="10">
        <v>1272</v>
      </c>
      <c r="V36" s="10">
        <f t="shared" ref="V36" si="28">M36*U36</f>
        <v>1197.8000000000002</v>
      </c>
      <c r="W36" s="10">
        <f t="shared" ref="W36" si="29">N36*U36</f>
        <v>1282.6000000000001</v>
      </c>
    </row>
    <row r="37" spans="1:23" ht="32.25" hidden="1" customHeight="1" x14ac:dyDescent="0.25">
      <c r="A37" s="84"/>
      <c r="B37" s="88" t="s">
        <v>29</v>
      </c>
      <c r="C37" s="88" t="s">
        <v>30</v>
      </c>
      <c r="D37" s="21" t="s">
        <v>15</v>
      </c>
      <c r="E37" s="77"/>
      <c r="F37" s="49"/>
      <c r="G37" s="50"/>
      <c r="H37" s="50"/>
      <c r="I37" s="50"/>
      <c r="J37" s="50"/>
      <c r="K37" s="50"/>
      <c r="L37" s="51"/>
      <c r="M37" s="52">
        <f>Factors!Y34</f>
        <v>0.98333333333333339</v>
      </c>
      <c r="N37" s="53">
        <f>Factors!Z34</f>
        <v>0.98333333333333339</v>
      </c>
      <c r="O37" s="54">
        <f t="shared" si="25"/>
        <v>0</v>
      </c>
      <c r="P37" s="50" t="str">
        <f t="shared" si="22"/>
        <v>NA</v>
      </c>
      <c r="Q37" s="54">
        <f t="shared" si="26"/>
        <v>0</v>
      </c>
      <c r="R37" s="50" t="str">
        <f t="shared" si="23"/>
        <v>NA</v>
      </c>
      <c r="S37" s="54">
        <f t="shared" si="27"/>
        <v>0</v>
      </c>
      <c r="T37" s="51" t="str">
        <f t="shared" si="24"/>
        <v>NA</v>
      </c>
    </row>
    <row r="38" spans="1:23" ht="32.25" customHeight="1" x14ac:dyDescent="0.25">
      <c r="A38" s="84"/>
      <c r="B38" s="87"/>
      <c r="C38" s="87"/>
      <c r="D38" s="21" t="s">
        <v>16</v>
      </c>
      <c r="E38" s="77" t="s">
        <v>60</v>
      </c>
      <c r="F38" s="49" t="s">
        <v>61</v>
      </c>
      <c r="G38" s="54">
        <v>2.6</v>
      </c>
      <c r="H38" s="50" t="s">
        <v>64</v>
      </c>
      <c r="I38" s="54">
        <v>3.21</v>
      </c>
      <c r="J38" s="50" t="s">
        <v>65</v>
      </c>
      <c r="K38" s="50">
        <v>3.14</v>
      </c>
      <c r="L38" s="51" t="s">
        <v>65</v>
      </c>
      <c r="M38" s="52">
        <f>Factors!Y35</f>
        <v>0.98333333333333339</v>
      </c>
      <c r="N38" s="53">
        <f>Factors!Z35</f>
        <v>0.98333333333333339</v>
      </c>
      <c r="O38" s="54">
        <f t="shared" si="25"/>
        <v>2.5566666666666671</v>
      </c>
      <c r="P38" s="50" t="str">
        <f t="shared" si="22"/>
        <v>B</v>
      </c>
      <c r="Q38" s="54">
        <f t="shared" si="26"/>
        <v>3.1565000000000003</v>
      </c>
      <c r="R38" s="50" t="str">
        <f t="shared" si="23"/>
        <v>C</v>
      </c>
      <c r="S38" s="54">
        <f t="shared" si="27"/>
        <v>3.0876666666666668</v>
      </c>
      <c r="T38" s="51" t="str">
        <f t="shared" si="24"/>
        <v>C</v>
      </c>
      <c r="U38" s="10">
        <v>1273</v>
      </c>
      <c r="V38" s="10">
        <f t="shared" ref="V38" si="30">M38*U38</f>
        <v>1251.7833333333333</v>
      </c>
      <c r="W38" s="10">
        <f t="shared" ref="W38" si="31">N38*U38</f>
        <v>1251.7833333333333</v>
      </c>
    </row>
    <row r="39" spans="1:23" ht="32.25" customHeight="1" thickBot="1" x14ac:dyDescent="0.3">
      <c r="A39" s="85"/>
      <c r="B39" s="113" t="s">
        <v>63</v>
      </c>
      <c r="C39" s="114"/>
      <c r="D39" s="118"/>
      <c r="E39" s="80" t="s">
        <v>60</v>
      </c>
      <c r="F39" s="55" t="s">
        <v>61</v>
      </c>
      <c r="G39" s="56">
        <v>2.73</v>
      </c>
      <c r="H39" s="56" t="s">
        <v>64</v>
      </c>
      <c r="I39" s="56">
        <v>3.25</v>
      </c>
      <c r="J39" s="56" t="s">
        <v>65</v>
      </c>
      <c r="K39" s="59">
        <v>2.9</v>
      </c>
      <c r="L39" s="57" t="s">
        <v>65</v>
      </c>
      <c r="M39" s="58">
        <f>V39/U39</f>
        <v>0.97121073498017685</v>
      </c>
      <c r="N39" s="59">
        <f>W39/U39</f>
        <v>0.99060689234522747</v>
      </c>
      <c r="O39" s="82">
        <f t="shared" si="25"/>
        <v>2.6514053064958829</v>
      </c>
      <c r="P39" s="81" t="str">
        <f t="shared" si="22"/>
        <v>B</v>
      </c>
      <c r="Q39" s="82">
        <f t="shared" si="26"/>
        <v>3.1564348886855749</v>
      </c>
      <c r="R39" s="81" t="str">
        <f t="shared" si="23"/>
        <v>C</v>
      </c>
      <c r="S39" s="82">
        <f t="shared" si="27"/>
        <v>2.8727599878011594</v>
      </c>
      <c r="T39" s="83" t="str">
        <f t="shared" si="24"/>
        <v>D</v>
      </c>
      <c r="U39" s="10">
        <f>SUM(U34:U38)</f>
        <v>4372</v>
      </c>
      <c r="V39" s="10">
        <f t="shared" ref="V39" si="32">SUM(V34:V38)</f>
        <v>4246.1333333333332</v>
      </c>
      <c r="W39" s="10">
        <f t="shared" ref="W39" si="33">SUM(W34:W38)</f>
        <v>4330.9333333333343</v>
      </c>
    </row>
    <row r="40" spans="1:23" ht="15.75" thickTop="1" x14ac:dyDescent="0.25">
      <c r="A40" s="67" t="s">
        <v>82</v>
      </c>
    </row>
    <row r="41" spans="1:23" ht="15" customHeight="1" x14ac:dyDescent="0.25">
      <c r="A41" s="79" t="s">
        <v>89</v>
      </c>
    </row>
    <row r="42" spans="1:23" x14ac:dyDescent="0.25">
      <c r="A42" s="79" t="s">
        <v>90</v>
      </c>
    </row>
    <row r="43" spans="1:23" ht="15" customHeight="1" x14ac:dyDescent="0.25"/>
    <row r="45" spans="1:23" ht="15" customHeight="1" x14ac:dyDescent="0.25"/>
  </sheetData>
  <mergeCells count="48">
    <mergeCell ref="E4:E5"/>
    <mergeCell ref="E24:E25"/>
    <mergeCell ref="A33:A39"/>
    <mergeCell ref="B39:D39"/>
    <mergeCell ref="B26:B27"/>
    <mergeCell ref="C26:C27"/>
    <mergeCell ref="B28:B29"/>
    <mergeCell ref="C28:C29"/>
    <mergeCell ref="B30:B31"/>
    <mergeCell ref="C30:C31"/>
    <mergeCell ref="B33:B34"/>
    <mergeCell ref="C33:C34"/>
    <mergeCell ref="B35:B36"/>
    <mergeCell ref="C35:C36"/>
    <mergeCell ref="B37:B38"/>
    <mergeCell ref="C37:C38"/>
    <mergeCell ref="A26:A32"/>
    <mergeCell ref="B32:D32"/>
    <mergeCell ref="F4:L4"/>
    <mergeCell ref="M4:T4"/>
    <mergeCell ref="A3:T3"/>
    <mergeCell ref="A23:T23"/>
    <mergeCell ref="A13:A19"/>
    <mergeCell ref="D4:D5"/>
    <mergeCell ref="C4:C5"/>
    <mergeCell ref="B4:B5"/>
    <mergeCell ref="A4:A5"/>
    <mergeCell ref="A6:A12"/>
    <mergeCell ref="B12:D12"/>
    <mergeCell ref="B6:B7"/>
    <mergeCell ref="C6:C7"/>
    <mergeCell ref="B8:B9"/>
    <mergeCell ref="C10:C11"/>
    <mergeCell ref="F24:L24"/>
    <mergeCell ref="C8:C9"/>
    <mergeCell ref="B10:B11"/>
    <mergeCell ref="A24:A25"/>
    <mergeCell ref="B24:B25"/>
    <mergeCell ref="C24:C25"/>
    <mergeCell ref="M24:T24"/>
    <mergeCell ref="C13:C14"/>
    <mergeCell ref="B15:B16"/>
    <mergeCell ref="C15:C16"/>
    <mergeCell ref="B17:B18"/>
    <mergeCell ref="C17:C18"/>
    <mergeCell ref="D24:D25"/>
    <mergeCell ref="B13:B14"/>
    <mergeCell ref="B19:D19"/>
  </mergeCells>
  <printOptions horizontalCentered="1"/>
  <pageMargins left="0.45" right="0.45" top="0.5" bottom="0.5" header="0.3" footer="0.3"/>
  <pageSetup scale="62" orientation="landscape" horizontalDpi="300" r:id="rId1"/>
  <headerFooter>
    <oddHeader>&amp;C&amp;"-,Bold"&amp;16Broward Complete Streets Phase II - Demonstration Project Corridors MMLOS Analysis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sqref="A1:M1"/>
    </sheetView>
  </sheetViews>
  <sheetFormatPr defaultRowHeight="15" x14ac:dyDescent="0.25"/>
  <sheetData>
    <row r="1" spans="1:13" ht="15" customHeight="1" x14ac:dyDescent="0.3">
      <c r="A1" s="91" t="s">
        <v>79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s="74" customFormat="1" ht="15.75" customHeight="1" x14ac:dyDescent="0.3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3" spans="1:13" ht="18.75" x14ac:dyDescent="0.3">
      <c r="A33" s="91" t="s">
        <v>80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</row>
  </sheetData>
  <mergeCells count="2">
    <mergeCell ref="A1:M1"/>
    <mergeCell ref="A33:M33"/>
  </mergeCells>
  <printOptions horizontalCentered="1" verticalCentered="1"/>
  <pageMargins left="0.45" right="0.45" top="0.5" bottom="0.5" header="0.3" footer="0.3"/>
  <pageSetup scale="75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</vt:lpstr>
      <vt:lpstr>Factors</vt:lpstr>
      <vt:lpstr>Results</vt:lpstr>
      <vt:lpstr>Factor Info</vt:lpstr>
      <vt:lpstr>Factors!Print_Area</vt:lpstr>
    </vt:vector>
  </TitlesOfParts>
  <Company>Kimley-Horn and Associates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ali.hanes</dc:creator>
  <cp:lastModifiedBy>KHA_User</cp:lastModifiedBy>
  <cp:lastPrinted>2013-06-25T14:06:13Z</cp:lastPrinted>
  <dcterms:created xsi:type="dcterms:W3CDTF">2013-05-30T13:04:22Z</dcterms:created>
  <dcterms:modified xsi:type="dcterms:W3CDTF">2014-03-05T15:45:34Z</dcterms:modified>
</cp:coreProperties>
</file>